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defaultThemeVersion="124226"/>
  <mc:AlternateContent xmlns:mc="http://schemas.openxmlformats.org/markup-compatibility/2006">
    <mc:Choice Requires="x15">
      <x15ac:absPath xmlns:x15ac="http://schemas.microsoft.com/office/spreadsheetml/2010/11/ac" url="F:\FEAL\3 Regulatory\00 Charging Tables &amp; LLF\02 Charging Tables\2025\V5 Schedule Update\"/>
    </mc:Choice>
  </mc:AlternateContent>
  <xr:revisionPtr revIDLastSave="0" documentId="13_ncr:1_{6F8F05A2-73D2-4A1C-9D11-D7E0FB27E259}" xr6:coauthVersionLast="47" xr6:coauthVersionMax="47" xr10:uidLastSave="{00000000-0000-0000-0000-000000000000}"/>
  <bookViews>
    <workbookView xWindow="-108" yWindow="-108" windowWidth="23256" windowHeight="12576" tabRatio="862"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charges'!$A$10:$P$177</definedName>
    <definedName name="_xlnm._FilterDatabase" localSheetId="6" hidden="1">'Annex 4 LDNO charges'!$A$13:$J$203</definedName>
    <definedName name="_xlnm._FilterDatabase" localSheetId="11" hidden="1">'SSC unit rate lookup'!$A$28:$D$764</definedName>
    <definedName name="OLE_LINK1" localSheetId="5">'Annex 3 Preserved charges'!#REF!</definedName>
    <definedName name="_xlnm.Print_Area" localSheetId="1">'Annex 1 LV, HV and UMS charges'!$A$2:$K$43</definedName>
    <definedName name="_xlnm.Print_Area" localSheetId="2">'Annex 2 Designated EHV charges'!$A$2:$P$177</definedName>
    <definedName name="_xlnm.Print_Area" localSheetId="3">'Annex 2a Import'!$A$2:$H$170</definedName>
    <definedName name="_xlnm.Print_Area" localSheetId="4">'Annex 2b Export'!$A$2:$H$153</definedName>
    <definedName name="_xlnm.Print_Area" localSheetId="5">'Annex 3 Preserved charges'!$A$2:$J$21</definedName>
    <definedName name="_xlnm.Print_Area" localSheetId="6">'Annex 4 LDNO charges'!$A$2:$J$203</definedName>
    <definedName name="_xlnm.Print_Area" localSheetId="7">'Annex 5 LLFs'!$A$2:$F$40</definedName>
    <definedName name="_xlnm.Print_Area" localSheetId="8">'Annex 6 New or Amended EHV'!$A$2:$Q$28</definedName>
    <definedName name="_xlnm.Print_Area" localSheetId="9">'Annex 7 Pass-Through Costs'!$A$2:$E$164</definedName>
    <definedName name="_xlnm.Print_Area" localSheetId="10">'Nodal prices'!$A$2:$D$26</definedName>
    <definedName name="_xlnm.Print_Titles" localSheetId="1">'Annex 1 LV, HV and UMS charges'!$2:$11</definedName>
    <definedName name="_xlnm.Print_Titles" localSheetId="2">'Annex 2 Designated EHV charges'!$10:$10</definedName>
    <definedName name="_xlnm.Print_Titles" localSheetId="3">'Annex 2a Import'!$4:$4</definedName>
    <definedName name="_xlnm.Print_Titles" localSheetId="4">'Annex 2b Export'!$4:$4</definedName>
    <definedName name="_xlnm.Print_Titles" localSheetId="6">'Annex 4 LDNO charges'!$13:$13</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charges'!$A$2:$K$43</definedName>
    <definedName name="Z_5032A364_B81A_48DA_88DA_AB3B86B47EE9_.wvu.PrintArea" localSheetId="2" hidden="1">'Annex 2 Designated EHV charges'!$A$2:$I$20</definedName>
    <definedName name="Z_5032A364_B81A_48DA_88DA_AB3B86B47EE9_.wvu.PrintArea" localSheetId="5" hidden="1">'Annex 3 Preserved charges'!$A$2:$J$21</definedName>
    <definedName name="Z_5032A364_B81A_48DA_88DA_AB3B86B47EE9_.wvu.PrintArea" localSheetId="6" hidden="1">'Annex 4 LDNO charges'!$A$2:$I$9</definedName>
    <definedName name="Z_5032A364_B81A_48DA_88DA_AB3B86B47EE9_.wvu.PrintArea" localSheetId="7" hidden="1">'Annex 5 LLFs'!$A$3:$F$40</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charges'!$2:$11</definedName>
    <definedName name="Z_5032A364_B81A_48DA_88DA_AB3B86B47EE9_.wvu.PrintTitles" localSheetId="2" hidden="1">'Annex 2 Designated EHV charges'!$2:$10</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9"/>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4" l="1"/>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154" i="24"/>
  <c r="B155" i="24"/>
  <c r="B156" i="24"/>
  <c r="B157" i="24"/>
  <c r="B158" i="24"/>
  <c r="B159" i="24"/>
  <c r="B160" i="24"/>
  <c r="B161" i="24"/>
  <c r="B162" i="24"/>
  <c r="B5" i="24"/>
  <c r="A2" i="27" l="1"/>
  <c r="A2" i="14" l="1"/>
  <c r="A2" i="13"/>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17" i="8"/>
  <c r="A4" i="8"/>
  <c r="A3" i="6"/>
  <c r="A2" i="5"/>
  <c r="A2" i="4" l="1"/>
  <c r="A2" i="2" l="1"/>
  <c r="G10" i="15" s="1"/>
  <c r="I10" i="15" l="1"/>
  <c r="H10" i="15"/>
  <c r="B11" i="1"/>
  <c r="B9" i="1"/>
  <c r="H17" i="15" l="1"/>
  <c r="R9" i="15"/>
  <c r="S9" i="15"/>
  <c r="T9" i="15"/>
  <c r="Q9" i="15"/>
  <c r="N9" i="15"/>
  <c r="O9" i="15"/>
  <c r="P9" i="15"/>
  <c r="M9" i="15"/>
  <c r="Q5" i="8" l="1"/>
  <c r="K5" i="8"/>
  <c r="L5" i="8"/>
  <c r="M5" i="8"/>
  <c r="N5" i="8"/>
  <c r="O5" i="8"/>
  <c r="P5" i="8"/>
  <c r="J5" i="8"/>
  <c r="F4" i="14"/>
  <c r="G4" i="14"/>
  <c r="H4" i="14"/>
  <c r="E4" i="14"/>
  <c r="F4" i="13"/>
  <c r="G4" i="13"/>
  <c r="H4" i="13"/>
  <c r="E4" i="13"/>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 r="A157" i="14" l="1" a="1"/>
  <c r="A157" i="14" s="1"/>
  <c r="E157" i="14" l="1"/>
  <c r="F157" i="14"/>
  <c r="G157" i="14"/>
  <c r="H157" i="14"/>
  <c r="A158" i="14" a="1"/>
  <c r="A158" i="14" s="1"/>
  <c r="B157" i="14"/>
  <c r="D157" i="14"/>
  <c r="C157" i="14"/>
  <c r="E158" i="14" l="1"/>
  <c r="F158" i="14"/>
  <c r="G158" i="14"/>
  <c r="H158" i="14"/>
  <c r="A159" i="14" a="1"/>
  <c r="A159" i="14" s="1"/>
  <c r="C158" i="14"/>
  <c r="B158" i="14"/>
  <c r="D158" i="14"/>
  <c r="E159" i="14" l="1"/>
  <c r="F159" i="14"/>
  <c r="G159" i="14"/>
  <c r="H159" i="14"/>
  <c r="A160" i="14" a="1"/>
  <c r="A160" i="14" s="1"/>
  <c r="B159" i="14"/>
  <c r="C159" i="14"/>
  <c r="D159" i="14"/>
  <c r="E160" i="14" l="1"/>
  <c r="F160" i="14"/>
  <c r="G160" i="14"/>
  <c r="H160" i="14"/>
  <c r="A161" i="14" a="1"/>
  <c r="A161" i="14" s="1"/>
  <c r="B160" i="14"/>
  <c r="C160" i="14"/>
  <c r="D160" i="14"/>
  <c r="E161" i="14" l="1"/>
  <c r="F161" i="14"/>
  <c r="G161" i="14"/>
  <c r="H161" i="14"/>
  <c r="A162" i="14" a="1"/>
  <c r="A162" i="14" s="1"/>
  <c r="C161" i="14"/>
  <c r="D161" i="14"/>
  <c r="B161" i="14"/>
  <c r="E162" i="14" l="1"/>
  <c r="F162" i="14"/>
  <c r="G162" i="14"/>
  <c r="H162" i="14"/>
  <c r="A163" i="14" a="1"/>
  <c r="A163" i="14" s="1"/>
  <c r="D162" i="14"/>
  <c r="B162" i="14"/>
  <c r="C162" i="14"/>
  <c r="E163" i="14" l="1"/>
  <c r="F163" i="14"/>
  <c r="G163" i="14"/>
  <c r="H163" i="14"/>
  <c r="A164" i="14" a="1"/>
  <c r="A164" i="14" s="1"/>
  <c r="B163" i="14"/>
  <c r="C163" i="14"/>
  <c r="D163" i="14"/>
  <c r="E164" i="14" l="1"/>
  <c r="F164" i="14"/>
  <c r="G164" i="14"/>
  <c r="H164" i="14"/>
  <c r="A165" i="14" a="1"/>
  <c r="A165" i="14" s="1"/>
  <c r="B164" i="14"/>
  <c r="C164" i="14"/>
  <c r="D164" i="14"/>
  <c r="A168" i="13" a="1"/>
  <c r="A168" i="13" s="1"/>
  <c r="E165" i="14" l="1"/>
  <c r="F165" i="14"/>
  <c r="G165" i="14"/>
  <c r="H165" i="14"/>
  <c r="G168" i="13"/>
  <c r="H168" i="13"/>
  <c r="E168" i="13"/>
  <c r="F168" i="13"/>
  <c r="A166" i="14" a="1"/>
  <c r="A166" i="14" s="1"/>
  <c r="C165" i="14"/>
  <c r="D165" i="14"/>
  <c r="B165" i="14"/>
  <c r="C168" i="13"/>
  <c r="D168" i="13"/>
  <c r="A169" i="13" a="1"/>
  <c r="A169" i="13" s="1"/>
  <c r="B168" i="13"/>
  <c r="E166" i="14" l="1"/>
  <c r="F166" i="14"/>
  <c r="G166" i="14"/>
  <c r="H166" i="14"/>
  <c r="E169" i="13"/>
  <c r="F169" i="13"/>
  <c r="G169" i="13"/>
  <c r="H169" i="13"/>
  <c r="A167" i="14" a="1"/>
  <c r="A167" i="14" s="1"/>
  <c r="D166" i="14"/>
  <c r="B166" i="14"/>
  <c r="C166" i="14"/>
  <c r="C169" i="13"/>
  <c r="D169" i="13"/>
  <c r="A170" i="13" a="1"/>
  <c r="A170" i="13" s="1"/>
  <c r="B169" i="13"/>
  <c r="G170" i="13" l="1"/>
  <c r="H170" i="13"/>
  <c r="F170" i="13"/>
  <c r="E170" i="13"/>
  <c r="E167" i="14"/>
  <c r="F167" i="14"/>
  <c r="G167" i="14"/>
  <c r="H167" i="14"/>
  <c r="A168" i="14" a="1"/>
  <c r="A168" i="14" s="1"/>
  <c r="B167" i="14"/>
  <c r="C167" i="14"/>
  <c r="D167" i="14"/>
  <c r="C170" i="13"/>
  <c r="D170" i="13"/>
  <c r="A171" i="13" a="1"/>
  <c r="A171" i="13" s="1"/>
  <c r="B170" i="13"/>
  <c r="E171" i="13" l="1"/>
  <c r="F171" i="13"/>
  <c r="G171" i="13"/>
  <c r="H171" i="13"/>
  <c r="E168" i="14"/>
  <c r="F168" i="14"/>
  <c r="G168" i="14"/>
  <c r="H168" i="14"/>
  <c r="A169" i="14" a="1"/>
  <c r="A169" i="14" s="1"/>
  <c r="B168" i="14"/>
  <c r="C168" i="14"/>
  <c r="D168" i="14"/>
  <c r="D171" i="13"/>
  <c r="C171" i="13"/>
  <c r="A172" i="13" a="1"/>
  <c r="A172" i="13" s="1"/>
  <c r="B171" i="13"/>
  <c r="G172" i="13" l="1"/>
  <c r="H172" i="13"/>
  <c r="E172" i="13"/>
  <c r="F172" i="13"/>
  <c r="E169" i="14"/>
  <c r="F169" i="14"/>
  <c r="G169" i="14"/>
  <c r="H169" i="14"/>
  <c r="A170" i="14" a="1"/>
  <c r="A170" i="14" s="1"/>
  <c r="C169" i="14"/>
  <c r="D169" i="14"/>
  <c r="B169" i="14"/>
  <c r="C172" i="13"/>
  <c r="D172" i="13"/>
  <c r="A173" i="13" a="1"/>
  <c r="A173" i="13" s="1"/>
  <c r="B172" i="13"/>
  <c r="E170" i="14" l="1"/>
  <c r="F170" i="14"/>
  <c r="G170" i="14"/>
  <c r="H170" i="14"/>
  <c r="E173" i="13"/>
  <c r="F173" i="13"/>
  <c r="G173" i="13"/>
  <c r="H173" i="13"/>
  <c r="A171" i="14" a="1"/>
  <c r="A171" i="14" s="1"/>
  <c r="D170" i="14"/>
  <c r="B170" i="14"/>
  <c r="C170" i="14"/>
  <c r="C173" i="13"/>
  <c r="D173" i="13"/>
  <c r="A174" i="13" a="1"/>
  <c r="A174" i="13" s="1"/>
  <c r="B173" i="13"/>
  <c r="G174" i="13" l="1"/>
  <c r="H174" i="13"/>
  <c r="E174" i="13"/>
  <c r="F174" i="13"/>
  <c r="E171" i="14"/>
  <c r="F171" i="14"/>
  <c r="G171" i="14"/>
  <c r="H171" i="14"/>
  <c r="A172" i="14" a="1"/>
  <c r="A172" i="14" s="1"/>
  <c r="B171" i="14"/>
  <c r="C171" i="14"/>
  <c r="D171" i="14"/>
  <c r="C174" i="13"/>
  <c r="D174" i="13"/>
  <c r="A175" i="13" a="1"/>
  <c r="A175" i="13" s="1"/>
  <c r="B174" i="13"/>
  <c r="E175" i="13" l="1"/>
  <c r="F175" i="13"/>
  <c r="G175" i="13"/>
  <c r="H175" i="13"/>
  <c r="E172" i="14"/>
  <c r="F172" i="14"/>
  <c r="G172" i="14"/>
  <c r="H172" i="14"/>
  <c r="A173" i="14" a="1"/>
  <c r="A173" i="14" s="1"/>
  <c r="B172" i="14"/>
  <c r="C172" i="14"/>
  <c r="D172" i="14"/>
  <c r="C175" i="13"/>
  <c r="D175" i="13"/>
  <c r="A176" i="13" a="1"/>
  <c r="A176" i="13" s="1"/>
  <c r="B175" i="13"/>
  <c r="G176" i="13" l="1"/>
  <c r="H176" i="13"/>
  <c r="E176" i="13"/>
  <c r="F176" i="13"/>
  <c r="E173" i="14"/>
  <c r="F173" i="14"/>
  <c r="G173" i="14"/>
  <c r="H173" i="14"/>
  <c r="A174" i="14" a="1"/>
  <c r="A174" i="14" s="1"/>
  <c r="C173" i="14"/>
  <c r="D173" i="14"/>
  <c r="B173" i="14"/>
  <c r="C176" i="13"/>
  <c r="D176" i="13"/>
  <c r="A177" i="13" a="1"/>
  <c r="A177" i="13" s="1"/>
  <c r="B176" i="13"/>
  <c r="E177" i="13" l="1"/>
  <c r="F177" i="13"/>
  <c r="G177" i="13"/>
  <c r="H177" i="13"/>
  <c r="E174" i="14"/>
  <c r="F174" i="14"/>
  <c r="G174" i="14"/>
  <c r="H174" i="14"/>
  <c r="A175" i="14" a="1"/>
  <c r="A175" i="14" s="1"/>
  <c r="D174" i="14"/>
  <c r="B174" i="14"/>
  <c r="C174" i="14"/>
  <c r="C177" i="13"/>
  <c r="D177" i="13"/>
  <c r="A178" i="13" a="1"/>
  <c r="A178" i="13" s="1"/>
  <c r="B177" i="13"/>
  <c r="E175" i="14" l="1"/>
  <c r="F175" i="14"/>
  <c r="G175" i="14"/>
  <c r="H175" i="14"/>
  <c r="G178" i="13"/>
  <c r="H178" i="13"/>
  <c r="E178" i="13"/>
  <c r="F178" i="13"/>
  <c r="A176" i="14" a="1"/>
  <c r="A176" i="14" s="1"/>
  <c r="B175" i="14"/>
  <c r="C175" i="14"/>
  <c r="D175" i="14"/>
  <c r="C178" i="13"/>
  <c r="D178" i="13"/>
  <c r="A179" i="13" a="1"/>
  <c r="A179" i="13" s="1"/>
  <c r="B178" i="13"/>
  <c r="E179" i="13" l="1"/>
  <c r="F179" i="13"/>
  <c r="G179" i="13"/>
  <c r="H179" i="13"/>
  <c r="E176" i="14"/>
  <c r="F176" i="14"/>
  <c r="G176" i="14"/>
  <c r="H176" i="14"/>
  <c r="A177" i="14" a="1"/>
  <c r="A177" i="14" s="1"/>
  <c r="B176" i="14"/>
  <c r="C176" i="14"/>
  <c r="D176" i="14"/>
  <c r="C179" i="13"/>
  <c r="D179" i="13"/>
  <c r="A180" i="13" a="1"/>
  <c r="A180" i="13" s="1"/>
  <c r="B179" i="13"/>
  <c r="G180" i="13" l="1"/>
  <c r="H180" i="13"/>
  <c r="E180" i="13"/>
  <c r="F180" i="13"/>
  <c r="G177" i="14"/>
  <c r="H177" i="14"/>
  <c r="E177" i="14"/>
  <c r="F177" i="14"/>
  <c r="A178" i="14" a="1"/>
  <c r="A178" i="14" s="1"/>
  <c r="C177" i="14"/>
  <c r="D177" i="14"/>
  <c r="B177" i="14"/>
  <c r="C180" i="13"/>
  <c r="D180" i="13"/>
  <c r="A181" i="13" a="1"/>
  <c r="A181" i="13" s="1"/>
  <c r="B180" i="13"/>
  <c r="E181" i="13" l="1"/>
  <c r="F181" i="13"/>
  <c r="G181" i="13"/>
  <c r="H181" i="13"/>
  <c r="E178" i="14"/>
  <c r="F178" i="14"/>
  <c r="G178" i="14"/>
  <c r="H178" i="14"/>
  <c r="A179" i="14" a="1"/>
  <c r="A179" i="14" s="1"/>
  <c r="D178" i="14"/>
  <c r="B178" i="14"/>
  <c r="C178" i="14"/>
  <c r="D181" i="13"/>
  <c r="C181" i="13"/>
  <c r="A182" i="13" a="1"/>
  <c r="A182" i="13" s="1"/>
  <c r="B181" i="13"/>
  <c r="G182" i="13" l="1"/>
  <c r="H182" i="13"/>
  <c r="E182" i="13"/>
  <c r="F182" i="13"/>
  <c r="G179" i="14"/>
  <c r="H179" i="14"/>
  <c r="E179" i="14"/>
  <c r="F179" i="14"/>
  <c r="A180" i="14" a="1"/>
  <c r="A180" i="14" s="1"/>
  <c r="B179" i="14"/>
  <c r="C179" i="14"/>
  <c r="D179" i="14"/>
  <c r="C182" i="13"/>
  <c r="D182" i="13"/>
  <c r="A183" i="13" a="1"/>
  <c r="A183" i="13" s="1"/>
  <c r="B182" i="13"/>
  <c r="E183" i="13" l="1"/>
  <c r="F183" i="13"/>
  <c r="G183" i="13"/>
  <c r="H183" i="13"/>
  <c r="E180" i="14"/>
  <c r="F180" i="14"/>
  <c r="G180" i="14"/>
  <c r="H180" i="14"/>
  <c r="A181" i="14" a="1"/>
  <c r="A181" i="14" s="1"/>
  <c r="B180" i="14"/>
  <c r="C180" i="14"/>
  <c r="D180" i="14"/>
  <c r="C183" i="13"/>
  <c r="D183" i="13"/>
  <c r="A184" i="13" a="1"/>
  <c r="A184" i="13" s="1"/>
  <c r="B183" i="13"/>
  <c r="G184" i="13" l="1"/>
  <c r="H184" i="13"/>
  <c r="E184" i="13"/>
  <c r="F184" i="13"/>
  <c r="G181" i="14"/>
  <c r="H181" i="14"/>
  <c r="E181" i="14"/>
  <c r="F181" i="14"/>
  <c r="A182" i="14" a="1"/>
  <c r="A182" i="14" s="1"/>
  <c r="C181" i="14"/>
  <c r="D181" i="14"/>
  <c r="B181" i="14"/>
  <c r="C184" i="13"/>
  <c r="D184" i="13"/>
  <c r="A185" i="13" a="1"/>
  <c r="A185" i="13" s="1"/>
  <c r="B184" i="13"/>
  <c r="E185" i="13" l="1"/>
  <c r="F185" i="13"/>
  <c r="G185" i="13"/>
  <c r="H185" i="13"/>
  <c r="E182" i="14"/>
  <c r="F182" i="14"/>
  <c r="G182" i="14"/>
  <c r="H182" i="14"/>
  <c r="A183" i="14" a="1"/>
  <c r="A183" i="14" s="1"/>
  <c r="D182" i="14"/>
  <c r="B182" i="14"/>
  <c r="C182" i="14"/>
  <c r="C185" i="13"/>
  <c r="D185" i="13"/>
  <c r="A186" i="13" a="1"/>
  <c r="A186" i="13" s="1"/>
  <c r="B185" i="13"/>
  <c r="G183" i="14" l="1"/>
  <c r="H183" i="14"/>
  <c r="E183" i="14"/>
  <c r="F183" i="14"/>
  <c r="G186" i="13"/>
  <c r="H186" i="13"/>
  <c r="E186" i="13"/>
  <c r="F186" i="13"/>
  <c r="A184" i="14" a="1"/>
  <c r="A184" i="14" s="1"/>
  <c r="B183" i="14"/>
  <c r="C183" i="14"/>
  <c r="D183" i="14"/>
  <c r="C186" i="13"/>
  <c r="D186" i="13"/>
  <c r="A187" i="13" a="1"/>
  <c r="A187" i="13" s="1"/>
  <c r="B186" i="13"/>
  <c r="E187" i="13" l="1"/>
  <c r="F187" i="13"/>
  <c r="G187" i="13"/>
  <c r="H187" i="13"/>
  <c r="E184" i="14"/>
  <c r="F184" i="14"/>
  <c r="G184" i="14"/>
  <c r="H184" i="14"/>
  <c r="A185" i="14" a="1"/>
  <c r="A185" i="14" s="1"/>
  <c r="B184" i="14"/>
  <c r="C184" i="14"/>
  <c r="D184" i="14"/>
  <c r="C187" i="13"/>
  <c r="D187" i="13"/>
  <c r="A188" i="13" a="1"/>
  <c r="A188" i="13" s="1"/>
  <c r="B187" i="13"/>
  <c r="G188" i="13" l="1"/>
  <c r="H188" i="13"/>
  <c r="E188" i="13"/>
  <c r="F188" i="13"/>
  <c r="G185" i="14"/>
  <c r="H185" i="14"/>
  <c r="E185" i="14"/>
  <c r="F185" i="14"/>
  <c r="A186" i="14" a="1"/>
  <c r="A186" i="14" s="1"/>
  <c r="C185" i="14"/>
  <c r="D185" i="14"/>
  <c r="B185" i="14"/>
  <c r="C188" i="13"/>
  <c r="D188" i="13"/>
  <c r="A189" i="13" a="1"/>
  <c r="A189" i="13" s="1"/>
  <c r="B188" i="13"/>
  <c r="E189" i="13" l="1"/>
  <c r="F189" i="13"/>
  <c r="G189" i="13"/>
  <c r="H189" i="13"/>
  <c r="E186" i="14"/>
  <c r="F186" i="14"/>
  <c r="G186" i="14"/>
  <c r="H186" i="14"/>
  <c r="A187" i="14" a="1"/>
  <c r="A187" i="14" s="1"/>
  <c r="D186" i="14"/>
  <c r="B186" i="14"/>
  <c r="C186" i="14"/>
  <c r="C189" i="13"/>
  <c r="D189" i="13"/>
  <c r="A190" i="13" a="1"/>
  <c r="A190" i="13" s="1"/>
  <c r="B189" i="13"/>
  <c r="G190" i="13" l="1"/>
  <c r="H190" i="13"/>
  <c r="E190" i="13"/>
  <c r="F190" i="13"/>
  <c r="G187" i="14"/>
  <c r="H187" i="14"/>
  <c r="E187" i="14"/>
  <c r="F187" i="14"/>
  <c r="A188" i="14" a="1"/>
  <c r="A188" i="14" s="1"/>
  <c r="B187" i="14"/>
  <c r="C187" i="14"/>
  <c r="D187" i="14"/>
  <c r="C190" i="13"/>
  <c r="D190" i="13"/>
  <c r="A191" i="13" a="1"/>
  <c r="A191" i="13" s="1"/>
  <c r="B190" i="13"/>
  <c r="E191" i="13" l="1"/>
  <c r="F191" i="13"/>
  <c r="G191" i="13"/>
  <c r="H191" i="13"/>
  <c r="E188" i="14"/>
  <c r="F188" i="14"/>
  <c r="G188" i="14"/>
  <c r="H188" i="14"/>
  <c r="A189" i="14" a="1"/>
  <c r="A189" i="14" s="1"/>
  <c r="B188" i="14"/>
  <c r="C188" i="14"/>
  <c r="D188" i="14"/>
  <c r="C191" i="13"/>
  <c r="D191" i="13"/>
  <c r="A192" i="13" a="1"/>
  <c r="A192" i="13" s="1"/>
  <c r="B191" i="13"/>
  <c r="G192" i="13" l="1"/>
  <c r="H192" i="13"/>
  <c r="E192" i="13"/>
  <c r="F192" i="13"/>
  <c r="G189" i="14"/>
  <c r="H189" i="14"/>
  <c r="E189" i="14"/>
  <c r="F189" i="14"/>
  <c r="A190" i="14" a="1"/>
  <c r="A190" i="14" s="1"/>
  <c r="C189" i="14"/>
  <c r="D189" i="14"/>
  <c r="B189" i="14"/>
  <c r="C192" i="13"/>
  <c r="D192" i="13"/>
  <c r="A193" i="13" a="1"/>
  <c r="A193" i="13" s="1"/>
  <c r="B192" i="13"/>
  <c r="E193" i="13" l="1"/>
  <c r="F193" i="13"/>
  <c r="G193" i="13"/>
  <c r="H193" i="13"/>
  <c r="E190" i="14"/>
  <c r="F190" i="14"/>
  <c r="G190" i="14"/>
  <c r="H190" i="14"/>
  <c r="A191" i="14" a="1"/>
  <c r="A191" i="14" s="1"/>
  <c r="D190" i="14"/>
  <c r="B190" i="14"/>
  <c r="C190" i="14"/>
  <c r="D193" i="13"/>
  <c r="C193" i="13"/>
  <c r="A194" i="13" a="1"/>
  <c r="A194" i="13" s="1"/>
  <c r="B193" i="13"/>
  <c r="G194" i="13" l="1"/>
  <c r="H194" i="13"/>
  <c r="E194" i="13"/>
  <c r="F194" i="13"/>
  <c r="G191" i="14"/>
  <c r="H191" i="14"/>
  <c r="E191" i="14"/>
  <c r="F191" i="14"/>
  <c r="A192" i="14" a="1"/>
  <c r="A192" i="14" s="1"/>
  <c r="B191" i="14"/>
  <c r="C191" i="14"/>
  <c r="D191" i="14"/>
  <c r="C194" i="13"/>
  <c r="D194" i="13"/>
  <c r="A195" i="13" a="1"/>
  <c r="A195" i="13" s="1"/>
  <c r="B194" i="13"/>
  <c r="E195" i="13" l="1"/>
  <c r="F195" i="13"/>
  <c r="G195" i="13"/>
  <c r="H195" i="13"/>
  <c r="E192" i="14"/>
  <c r="F192" i="14"/>
  <c r="G192" i="14"/>
  <c r="H192" i="14"/>
  <c r="A193" i="14" a="1"/>
  <c r="A193" i="14" s="1"/>
  <c r="B192" i="14"/>
  <c r="C192" i="14"/>
  <c r="D192" i="14"/>
  <c r="C195" i="13"/>
  <c r="D195" i="13"/>
  <c r="A196" i="13" a="1"/>
  <c r="A196" i="13" s="1"/>
  <c r="B195" i="13"/>
  <c r="G196" i="13" l="1"/>
  <c r="H196" i="13"/>
  <c r="E196" i="13"/>
  <c r="F196" i="13"/>
  <c r="G193" i="14"/>
  <c r="H193" i="14"/>
  <c r="E193" i="14"/>
  <c r="F193" i="14"/>
  <c r="A194" i="14" a="1"/>
  <c r="A194" i="14" s="1"/>
  <c r="D193" i="14"/>
  <c r="C193" i="14"/>
  <c r="B193" i="14"/>
  <c r="C196" i="13"/>
  <c r="D196" i="13"/>
  <c r="A197" i="13" a="1"/>
  <c r="A197" i="13" s="1"/>
  <c r="B196" i="13"/>
  <c r="E197" i="13" l="1"/>
  <c r="F197" i="13"/>
  <c r="G197" i="13"/>
  <c r="H197" i="13"/>
  <c r="E194" i="14"/>
  <c r="F194" i="14"/>
  <c r="G194" i="14"/>
  <c r="H194" i="14"/>
  <c r="A195" i="14" a="1"/>
  <c r="A195" i="14" s="1"/>
  <c r="B194" i="14"/>
  <c r="D194" i="14"/>
  <c r="C194" i="14"/>
  <c r="C197" i="13"/>
  <c r="D197" i="13"/>
  <c r="A198" i="13" a="1"/>
  <c r="A198" i="13" s="1"/>
  <c r="B197" i="13"/>
  <c r="G198" i="13" l="1"/>
  <c r="H198" i="13"/>
  <c r="E198" i="13"/>
  <c r="F198" i="13"/>
  <c r="G195" i="14"/>
  <c r="H195" i="14"/>
  <c r="E195" i="14"/>
  <c r="F195" i="14"/>
  <c r="A196" i="14" a="1"/>
  <c r="A196" i="14" s="1"/>
  <c r="B195" i="14"/>
  <c r="C195" i="14"/>
  <c r="D195" i="14"/>
  <c r="C198" i="13"/>
  <c r="D198" i="13"/>
  <c r="A199" i="13" a="1"/>
  <c r="A199" i="13" s="1"/>
  <c r="B198" i="13"/>
  <c r="E199" i="13" l="1"/>
  <c r="F199" i="13"/>
  <c r="G199" i="13"/>
  <c r="H199" i="13"/>
  <c r="E196" i="14"/>
  <c r="F196" i="14"/>
  <c r="G196" i="14"/>
  <c r="H196" i="14"/>
  <c r="A197" i="14" a="1"/>
  <c r="A197" i="14" s="1"/>
  <c r="C196" i="14"/>
  <c r="D196" i="14"/>
  <c r="B196" i="14"/>
  <c r="C199" i="13"/>
  <c r="D199" i="13"/>
  <c r="A200" i="13" a="1"/>
  <c r="A200" i="13" s="1"/>
  <c r="B199" i="13"/>
  <c r="G197" i="14" l="1"/>
  <c r="H197" i="14"/>
  <c r="E197" i="14"/>
  <c r="F197" i="14"/>
  <c r="G200" i="13"/>
  <c r="H200" i="13"/>
  <c r="E200" i="13"/>
  <c r="F200" i="13"/>
  <c r="A198" i="14" a="1"/>
  <c r="A198" i="14" s="1"/>
  <c r="D197" i="14"/>
  <c r="B197" i="14"/>
  <c r="C197" i="14"/>
  <c r="C200" i="13"/>
  <c r="D200" i="13"/>
  <c r="A201" i="13" a="1"/>
  <c r="A201" i="13" s="1"/>
  <c r="B200" i="13"/>
  <c r="E201" i="13" l="1"/>
  <c r="F201" i="13"/>
  <c r="G201" i="13"/>
  <c r="H201" i="13"/>
  <c r="E198" i="14"/>
  <c r="F198" i="14"/>
  <c r="G198" i="14"/>
  <c r="H198" i="14"/>
  <c r="A199" i="14" a="1"/>
  <c r="A199" i="14" s="1"/>
  <c r="C198" i="14"/>
  <c r="B198" i="14"/>
  <c r="D198" i="14"/>
  <c r="C201" i="13"/>
  <c r="D201" i="13"/>
  <c r="A202" i="13" a="1"/>
  <c r="A202" i="13" s="1"/>
  <c r="B201" i="13"/>
  <c r="G199" i="14" l="1"/>
  <c r="H199" i="14"/>
  <c r="E199" i="14"/>
  <c r="F199" i="14"/>
  <c r="H202" i="13"/>
  <c r="G202" i="13"/>
  <c r="F202" i="13"/>
  <c r="E202" i="13"/>
  <c r="A200" i="14" a="1"/>
  <c r="A200" i="14" s="1"/>
  <c r="B199" i="14"/>
  <c r="D199" i="14"/>
  <c r="C199" i="14"/>
  <c r="C202" i="13"/>
  <c r="D202" i="13"/>
  <c r="A203" i="13" a="1"/>
  <c r="A203" i="13" s="1"/>
  <c r="B202" i="13"/>
  <c r="E203" i="13" l="1"/>
  <c r="G203" i="13"/>
  <c r="H203" i="13"/>
  <c r="F203" i="13"/>
  <c r="E200" i="14"/>
  <c r="F200" i="14"/>
  <c r="G200" i="14"/>
  <c r="H200" i="14"/>
  <c r="A201" i="14" a="1"/>
  <c r="A201" i="14" s="1"/>
  <c r="C200" i="14"/>
  <c r="B200" i="14"/>
  <c r="D200" i="14"/>
  <c r="C203" i="13"/>
  <c r="D203" i="13"/>
  <c r="A204" i="13" a="1"/>
  <c r="A204" i="13" s="1"/>
  <c r="B203" i="13"/>
  <c r="H204" i="13" l="1"/>
  <c r="E204" i="13"/>
  <c r="F204" i="13"/>
  <c r="G204" i="13"/>
  <c r="G201" i="14"/>
  <c r="H201" i="14"/>
  <c r="E201" i="14"/>
  <c r="F201" i="14"/>
  <c r="A202" i="14" a="1"/>
  <c r="A202" i="14" s="1"/>
  <c r="D201" i="14"/>
  <c r="C201" i="14"/>
  <c r="B201" i="14"/>
  <c r="C204" i="13"/>
  <c r="D204" i="13"/>
  <c r="A205" i="13" a="1"/>
  <c r="A205" i="13" s="1"/>
  <c r="B204" i="13"/>
  <c r="E205" i="13" l="1"/>
  <c r="G205" i="13"/>
  <c r="H205" i="13"/>
  <c r="F205" i="13"/>
  <c r="E202" i="14"/>
  <c r="F202" i="14"/>
  <c r="G202" i="14"/>
  <c r="H202" i="14"/>
  <c r="A203" i="14" a="1"/>
  <c r="A203" i="14" s="1"/>
  <c r="D202" i="14"/>
  <c r="B202" i="14"/>
  <c r="C202" i="14"/>
  <c r="C205" i="13"/>
  <c r="D205" i="13"/>
  <c r="A206" i="13" a="1"/>
  <c r="A206" i="13" s="1"/>
  <c r="B205" i="13"/>
  <c r="G206" i="13" l="1"/>
  <c r="E206" i="13"/>
  <c r="H206" i="13"/>
  <c r="F206" i="13"/>
  <c r="G203" i="14"/>
  <c r="H203" i="14"/>
  <c r="E203" i="14"/>
  <c r="F203" i="14"/>
  <c r="A204" i="14" a="1"/>
  <c r="A204" i="14" s="1"/>
  <c r="B203" i="14"/>
  <c r="C203" i="14"/>
  <c r="D203" i="14"/>
  <c r="C206" i="13"/>
  <c r="D206" i="13"/>
  <c r="A207" i="13" a="1"/>
  <c r="A207" i="13" s="1"/>
  <c r="B206" i="13"/>
  <c r="G207" i="13" l="1"/>
  <c r="E207" i="13"/>
  <c r="F207" i="13"/>
  <c r="H207" i="13"/>
  <c r="E204" i="14"/>
  <c r="F204" i="14"/>
  <c r="G204" i="14"/>
  <c r="H204" i="14"/>
  <c r="A205" i="14" a="1"/>
  <c r="A205" i="14" s="1"/>
  <c r="C204" i="14"/>
  <c r="D204" i="14"/>
  <c r="B204" i="14"/>
  <c r="C207" i="13"/>
  <c r="D207" i="13"/>
  <c r="A208" i="13" a="1"/>
  <c r="A208" i="13" s="1"/>
  <c r="B207" i="13"/>
  <c r="G205" i="14" l="1"/>
  <c r="H205" i="14"/>
  <c r="E205" i="14"/>
  <c r="F205" i="14"/>
  <c r="H208" i="13"/>
  <c r="G208" i="13"/>
  <c r="E208" i="13"/>
  <c r="F208" i="13"/>
  <c r="A206" i="14" a="1"/>
  <c r="A206" i="14" s="1"/>
  <c r="D205" i="14"/>
  <c r="B205" i="14"/>
  <c r="C205" i="14"/>
  <c r="C208" i="13"/>
  <c r="D208" i="13"/>
  <c r="A209" i="13" a="1"/>
  <c r="A209" i="13" s="1"/>
  <c r="B208" i="13"/>
  <c r="E209" i="13" l="1"/>
  <c r="F209" i="13"/>
  <c r="G209" i="13"/>
  <c r="H209" i="13"/>
  <c r="E206" i="14"/>
  <c r="F206" i="14"/>
  <c r="G206" i="14"/>
  <c r="H206" i="14"/>
  <c r="A207" i="14" a="1"/>
  <c r="A207" i="14" s="1"/>
  <c r="C206" i="14"/>
  <c r="D206" i="14"/>
  <c r="B206" i="14"/>
  <c r="C209" i="13"/>
  <c r="D209" i="13"/>
  <c r="A210" i="13" a="1"/>
  <c r="A210" i="13" s="1"/>
  <c r="B209" i="13"/>
  <c r="H210" i="13" l="1"/>
  <c r="F210" i="13"/>
  <c r="G210" i="13"/>
  <c r="E210" i="13"/>
  <c r="G207" i="14"/>
  <c r="H207" i="14"/>
  <c r="E207" i="14"/>
  <c r="F207" i="14"/>
  <c r="A208" i="14" a="1"/>
  <c r="A208" i="14" s="1"/>
  <c r="B207" i="14"/>
  <c r="D207" i="14"/>
  <c r="C207" i="14"/>
  <c r="C210" i="13"/>
  <c r="D210" i="13"/>
  <c r="A211" i="13" a="1"/>
  <c r="A211" i="13" s="1"/>
  <c r="B210" i="13"/>
  <c r="E211" i="13" l="1"/>
  <c r="F211" i="13"/>
  <c r="G211" i="13"/>
  <c r="H211" i="13"/>
  <c r="E208" i="14"/>
  <c r="F208" i="14"/>
  <c r="G208" i="14"/>
  <c r="H208" i="14"/>
  <c r="A209" i="14" a="1"/>
  <c r="A209" i="14" s="1"/>
  <c r="C208" i="14"/>
  <c r="B208" i="14"/>
  <c r="D208" i="14"/>
  <c r="C211" i="13"/>
  <c r="D211" i="13"/>
  <c r="A212" i="13" a="1"/>
  <c r="A212" i="13" s="1"/>
  <c r="B211" i="13"/>
  <c r="H212" i="13" l="1"/>
  <c r="F212" i="13"/>
  <c r="G212" i="13"/>
  <c r="E212" i="13"/>
  <c r="G209" i="14"/>
  <c r="H209" i="14"/>
  <c r="E209" i="14"/>
  <c r="F209" i="14"/>
  <c r="A210" i="14" a="1"/>
  <c r="A210" i="14" s="1"/>
  <c r="D209" i="14"/>
  <c r="C209" i="14"/>
  <c r="B209" i="14"/>
  <c r="C212" i="13"/>
  <c r="D212" i="13"/>
  <c r="A213" i="13" a="1"/>
  <c r="A213" i="13" s="1"/>
  <c r="B212" i="13"/>
  <c r="E213" i="13" l="1"/>
  <c r="F213" i="13"/>
  <c r="G213" i="13"/>
  <c r="H213" i="13"/>
  <c r="E210" i="14"/>
  <c r="F210" i="14"/>
  <c r="G210" i="14"/>
  <c r="H210" i="14"/>
  <c r="A211" i="14" a="1"/>
  <c r="A211" i="14" s="1"/>
  <c r="B210" i="14"/>
  <c r="D210" i="14"/>
  <c r="C210" i="14"/>
  <c r="D213" i="13"/>
  <c r="C213" i="13"/>
  <c r="A214" i="13" a="1"/>
  <c r="A214" i="13" s="1"/>
  <c r="B213" i="13"/>
  <c r="H214" i="13" l="1"/>
  <c r="F214" i="13"/>
  <c r="E214" i="13"/>
  <c r="G214" i="13"/>
  <c r="G211" i="14"/>
  <c r="H211" i="14"/>
  <c r="E211" i="14"/>
  <c r="F211" i="14"/>
  <c r="A212" i="14" a="1"/>
  <c r="A212" i="14" s="1"/>
  <c r="B211" i="14"/>
  <c r="C211" i="14"/>
  <c r="D211" i="14"/>
  <c r="C214" i="13"/>
  <c r="D214" i="13"/>
  <c r="A215" i="13" a="1"/>
  <c r="A215" i="13" s="1"/>
  <c r="B214" i="13"/>
  <c r="E212" i="14" l="1"/>
  <c r="F212" i="14"/>
  <c r="G212" i="14"/>
  <c r="H212" i="14"/>
  <c r="E215" i="13"/>
  <c r="F215" i="13"/>
  <c r="G215" i="13"/>
  <c r="H215" i="13"/>
  <c r="A213" i="14" a="1"/>
  <c r="A213" i="14" s="1"/>
  <c r="C212" i="14"/>
  <c r="D212" i="14"/>
  <c r="B212" i="14"/>
  <c r="D215" i="13"/>
  <c r="C215" i="13"/>
  <c r="A216" i="13" a="1"/>
  <c r="A216" i="13" s="1"/>
  <c r="B215" i="13"/>
  <c r="H216" i="13" l="1"/>
  <c r="G216" i="13"/>
  <c r="E216" i="13"/>
  <c r="F216" i="13"/>
  <c r="G213" i="14"/>
  <c r="H213" i="14"/>
  <c r="E213" i="14"/>
  <c r="F213" i="14"/>
  <c r="A214" i="14" a="1"/>
  <c r="A214" i="14" s="1"/>
  <c r="D213" i="14"/>
  <c r="B213" i="14"/>
  <c r="C213" i="14"/>
  <c r="C216" i="13"/>
  <c r="D216" i="13"/>
  <c r="A217" i="13" a="1"/>
  <c r="A217" i="13" s="1"/>
  <c r="B216" i="13"/>
  <c r="E217" i="13" l="1"/>
  <c r="F217" i="13"/>
  <c r="G217" i="13"/>
  <c r="H217" i="13"/>
  <c r="E214" i="14"/>
  <c r="F214" i="14"/>
  <c r="G214" i="14"/>
  <c r="H214" i="14"/>
  <c r="A215" i="14" a="1"/>
  <c r="A215" i="14" s="1"/>
  <c r="C214" i="14"/>
  <c r="B214" i="14"/>
  <c r="D214" i="14"/>
  <c r="C217" i="13"/>
  <c r="D217" i="13"/>
  <c r="A218" i="13" a="1"/>
  <c r="A218" i="13" s="1"/>
  <c r="B217" i="13"/>
  <c r="H218" i="13" l="1"/>
  <c r="F218" i="13"/>
  <c r="G218" i="13"/>
  <c r="E218" i="13"/>
  <c r="G215" i="14"/>
  <c r="H215" i="14"/>
  <c r="E215" i="14"/>
  <c r="F215" i="14"/>
  <c r="A216" i="14" a="1"/>
  <c r="A216" i="14" s="1"/>
  <c r="B215" i="14"/>
  <c r="D215" i="14"/>
  <c r="C215" i="14"/>
  <c r="C218" i="13"/>
  <c r="D218" i="13"/>
  <c r="A219" i="13" a="1"/>
  <c r="A219" i="13" s="1"/>
  <c r="B218" i="13"/>
  <c r="E216" i="14" l="1"/>
  <c r="F216" i="14"/>
  <c r="G216" i="14"/>
  <c r="H216" i="14"/>
  <c r="E219" i="13"/>
  <c r="F219" i="13"/>
  <c r="G219" i="13"/>
  <c r="H219" i="13"/>
  <c r="A217" i="14" a="1"/>
  <c r="A217" i="14" s="1"/>
  <c r="C216" i="14"/>
  <c r="B216" i="14"/>
  <c r="D216" i="14"/>
  <c r="C219" i="13"/>
  <c r="D219" i="13"/>
  <c r="A220" i="13" a="1"/>
  <c r="A220" i="13" s="1"/>
  <c r="B219" i="13"/>
  <c r="G217" i="14" l="1"/>
  <c r="H217" i="14"/>
  <c r="E217" i="14"/>
  <c r="F217" i="14"/>
  <c r="H220" i="13"/>
  <c r="F220" i="13"/>
  <c r="G220" i="13"/>
  <c r="E220" i="13"/>
  <c r="A218" i="14" a="1"/>
  <c r="A218" i="14" s="1"/>
  <c r="D217" i="14"/>
  <c r="C217" i="14"/>
  <c r="B217" i="14"/>
  <c r="C220" i="13"/>
  <c r="D220" i="13"/>
  <c r="A221" i="13" a="1"/>
  <c r="A221" i="13" s="1"/>
  <c r="B220" i="13"/>
  <c r="E221" i="13" l="1"/>
  <c r="F221" i="13"/>
  <c r="G221" i="13"/>
  <c r="H221" i="13"/>
  <c r="E218" i="14"/>
  <c r="F218" i="14"/>
  <c r="G218" i="14"/>
  <c r="H218" i="14"/>
  <c r="A219" i="14" a="1"/>
  <c r="A219" i="14" s="1"/>
  <c r="D218" i="14"/>
  <c r="B218" i="14"/>
  <c r="C218" i="14"/>
  <c r="C221" i="13"/>
  <c r="D221" i="13"/>
  <c r="A222" i="13" a="1"/>
  <c r="A222" i="13" s="1"/>
  <c r="B221" i="13"/>
  <c r="H222" i="13" l="1"/>
  <c r="F222" i="13"/>
  <c r="E222" i="13"/>
  <c r="G222" i="13"/>
  <c r="G219" i="14"/>
  <c r="H219" i="14"/>
  <c r="E219" i="14"/>
  <c r="F219" i="14"/>
  <c r="A220" i="14" a="1"/>
  <c r="A220" i="14" s="1"/>
  <c r="B219" i="14"/>
  <c r="C219" i="14"/>
  <c r="D219" i="14"/>
  <c r="C222" i="13"/>
  <c r="D222" i="13"/>
  <c r="A223" i="13" a="1"/>
  <c r="A223" i="13" s="1"/>
  <c r="B222" i="13"/>
  <c r="E223" i="13" l="1"/>
  <c r="F223" i="13"/>
  <c r="G223" i="13"/>
  <c r="H223" i="13"/>
  <c r="E220" i="14"/>
  <c r="F220" i="14"/>
  <c r="G220" i="14"/>
  <c r="H220" i="14"/>
  <c r="A221" i="14" a="1"/>
  <c r="A221" i="14" s="1"/>
  <c r="C220" i="14"/>
  <c r="D220" i="14"/>
  <c r="B220" i="14"/>
  <c r="C223" i="13"/>
  <c r="D223" i="13"/>
  <c r="A224" i="13" a="1"/>
  <c r="A224" i="13" s="1"/>
  <c r="B223" i="13"/>
  <c r="G221" i="14" l="1"/>
  <c r="H221" i="14"/>
  <c r="E221" i="14"/>
  <c r="F221" i="14"/>
  <c r="H224" i="13"/>
  <c r="F224" i="13"/>
  <c r="G224" i="13"/>
  <c r="E224" i="13"/>
  <c r="A222" i="14" a="1"/>
  <c r="A222" i="14" s="1"/>
  <c r="D221" i="14"/>
  <c r="B221" i="14"/>
  <c r="C221" i="14"/>
  <c r="C224" i="13"/>
  <c r="D224" i="13"/>
  <c r="A225" i="13" a="1"/>
  <c r="A225" i="13" s="1"/>
  <c r="B224" i="13"/>
  <c r="E222" i="14" l="1"/>
  <c r="F222" i="14"/>
  <c r="G222" i="14"/>
  <c r="H222" i="14"/>
  <c r="E225" i="13"/>
  <c r="F225" i="13"/>
  <c r="G225" i="13"/>
  <c r="H225" i="13"/>
  <c r="A223" i="14" a="1"/>
  <c r="A223" i="14" s="1"/>
  <c r="C222" i="14"/>
  <c r="D222" i="14"/>
  <c r="B222" i="14"/>
  <c r="D225" i="13"/>
  <c r="C225" i="13"/>
  <c r="A226" i="13" a="1"/>
  <c r="A226" i="13" s="1"/>
  <c r="B225" i="13"/>
  <c r="G223" i="14" l="1"/>
  <c r="H223" i="14"/>
  <c r="E223" i="14"/>
  <c r="F223" i="14"/>
  <c r="H226" i="13"/>
  <c r="E226" i="13"/>
  <c r="F226" i="13"/>
  <c r="G226" i="13"/>
  <c r="A224" i="14" a="1"/>
  <c r="A224" i="14" s="1"/>
  <c r="B223" i="14"/>
  <c r="D223" i="14"/>
  <c r="C223" i="14"/>
  <c r="C226" i="13"/>
  <c r="D226" i="13"/>
  <c r="A227" i="13" a="1"/>
  <c r="A227" i="13" s="1"/>
  <c r="B226" i="13"/>
  <c r="E224" i="14" l="1"/>
  <c r="F224" i="14"/>
  <c r="G224" i="14"/>
  <c r="H224" i="14"/>
  <c r="E227" i="13"/>
  <c r="F227" i="13"/>
  <c r="G227" i="13"/>
  <c r="H227" i="13"/>
  <c r="A225" i="14" a="1"/>
  <c r="A225" i="14" s="1"/>
  <c r="C224" i="14"/>
  <c r="B224" i="14"/>
  <c r="D224" i="14"/>
  <c r="C227" i="13"/>
  <c r="D227" i="13"/>
  <c r="A228" i="13" a="1"/>
  <c r="A228" i="13" s="1"/>
  <c r="B227" i="13"/>
  <c r="H228" i="13" l="1"/>
  <c r="F228" i="13"/>
  <c r="G228" i="13"/>
  <c r="E228" i="13"/>
  <c r="G225" i="14"/>
  <c r="H225" i="14"/>
  <c r="E225" i="14"/>
  <c r="F225" i="14"/>
  <c r="A226" i="14" a="1"/>
  <c r="A226" i="14" s="1"/>
  <c r="D225" i="14"/>
  <c r="C225" i="14"/>
  <c r="B225" i="14"/>
  <c r="C228" i="13"/>
  <c r="D228" i="13"/>
  <c r="A229" i="13" a="1"/>
  <c r="A229" i="13" s="1"/>
  <c r="B228" i="13"/>
  <c r="E226" i="14" l="1"/>
  <c r="F226" i="14"/>
  <c r="G226" i="14"/>
  <c r="H226" i="14"/>
  <c r="E229" i="13"/>
  <c r="F229" i="13"/>
  <c r="G229" i="13"/>
  <c r="H229" i="13"/>
  <c r="A227" i="14" a="1"/>
  <c r="A227" i="14" s="1"/>
  <c r="B226" i="14"/>
  <c r="D226" i="14"/>
  <c r="C226" i="14"/>
  <c r="C229" i="13"/>
  <c r="D229" i="13"/>
  <c r="A230" i="13" a="1"/>
  <c r="A230" i="13" s="1"/>
  <c r="B229" i="13"/>
  <c r="H230" i="13" l="1"/>
  <c r="F230" i="13"/>
  <c r="G230" i="13"/>
  <c r="E230" i="13"/>
  <c r="G227" i="14"/>
  <c r="H227" i="14"/>
  <c r="E227" i="14"/>
  <c r="F227" i="14"/>
  <c r="A228" i="14" a="1"/>
  <c r="A228" i="14" s="1"/>
  <c r="B227" i="14"/>
  <c r="C227" i="14"/>
  <c r="D227" i="14"/>
  <c r="C230" i="13"/>
  <c r="D230" i="13"/>
  <c r="A231" i="13" a="1"/>
  <c r="A231" i="13" s="1"/>
  <c r="B230" i="13"/>
  <c r="E231" i="13" l="1"/>
  <c r="F231" i="13"/>
  <c r="G231" i="13"/>
  <c r="H231" i="13"/>
  <c r="E228" i="14"/>
  <c r="F228" i="14"/>
  <c r="G228" i="14"/>
  <c r="H228" i="14"/>
  <c r="A229" i="14" a="1"/>
  <c r="A229" i="14" s="1"/>
  <c r="C228" i="14"/>
  <c r="D228" i="14"/>
  <c r="B228" i="14"/>
  <c r="C231" i="13"/>
  <c r="D231" i="13"/>
  <c r="A232" i="13" a="1"/>
  <c r="A232" i="13" s="1"/>
  <c r="B231" i="13"/>
  <c r="G229" i="14" l="1"/>
  <c r="H229" i="14"/>
  <c r="F229" i="14"/>
  <c r="E229" i="14"/>
  <c r="H232" i="13"/>
  <c r="F232" i="13"/>
  <c r="G232" i="13"/>
  <c r="E232" i="13"/>
  <c r="A230" i="14" a="1"/>
  <c r="A230" i="14" s="1"/>
  <c r="D229" i="14"/>
  <c r="B229" i="14"/>
  <c r="C229" i="14"/>
  <c r="C232" i="13"/>
  <c r="D232" i="13"/>
  <c r="A233" i="13" a="1"/>
  <c r="A233" i="13" s="1"/>
  <c r="B232" i="13"/>
  <c r="E230" i="14" l="1"/>
  <c r="F230" i="14"/>
  <c r="G230" i="14"/>
  <c r="H230" i="14"/>
  <c r="E233" i="13"/>
  <c r="F233" i="13"/>
  <c r="G233" i="13"/>
  <c r="H233" i="13"/>
  <c r="A231" i="14" a="1"/>
  <c r="A231" i="14" s="1"/>
  <c r="C230" i="14"/>
  <c r="B230" i="14"/>
  <c r="D230" i="14"/>
  <c r="C233" i="13"/>
  <c r="D233" i="13"/>
  <c r="A234" i="13" a="1"/>
  <c r="A234" i="13" s="1"/>
  <c r="B233" i="13"/>
  <c r="G231" i="14" l="1"/>
  <c r="H231" i="14"/>
  <c r="E231" i="14"/>
  <c r="F231" i="14"/>
  <c r="H234" i="13"/>
  <c r="G234" i="13"/>
  <c r="E234" i="13"/>
  <c r="F234" i="13"/>
  <c r="A232" i="14" a="1"/>
  <c r="A232" i="14" s="1"/>
  <c r="B231" i="14"/>
  <c r="D231" i="14"/>
  <c r="C231" i="14"/>
  <c r="C234" i="13"/>
  <c r="D234" i="13"/>
  <c r="A235" i="13" a="1"/>
  <c r="A235" i="13" s="1"/>
  <c r="B234" i="13"/>
  <c r="E232" i="14" l="1"/>
  <c r="F232" i="14"/>
  <c r="G232" i="14"/>
  <c r="H232" i="14"/>
  <c r="E235" i="13"/>
  <c r="F235" i="13"/>
  <c r="G235" i="13"/>
  <c r="H235" i="13"/>
  <c r="A233" i="14" a="1"/>
  <c r="A233" i="14" s="1"/>
  <c r="C232" i="14"/>
  <c r="B232" i="14"/>
  <c r="D232" i="14"/>
  <c r="C235" i="13"/>
  <c r="D235" i="13"/>
  <c r="A236" i="13" a="1"/>
  <c r="A236" i="13" s="1"/>
  <c r="B235" i="13"/>
  <c r="G233" i="14" l="1"/>
  <c r="H233" i="14"/>
  <c r="E233" i="14"/>
  <c r="F233" i="14"/>
  <c r="H236" i="13"/>
  <c r="G236" i="13"/>
  <c r="F236" i="13"/>
  <c r="E236" i="13"/>
  <c r="A234" i="14" a="1"/>
  <c r="A234" i="14" s="1"/>
  <c r="D233" i="14"/>
  <c r="C233" i="14"/>
  <c r="B233" i="14"/>
  <c r="C236" i="13"/>
  <c r="D236" i="13"/>
  <c r="A237" i="13" a="1"/>
  <c r="A237" i="13" s="1"/>
  <c r="B236" i="13"/>
  <c r="E237" i="13" l="1"/>
  <c r="F237" i="13"/>
  <c r="G237" i="13"/>
  <c r="H237" i="13"/>
  <c r="E234" i="14"/>
  <c r="F234" i="14"/>
  <c r="G234" i="14"/>
  <c r="H234" i="14"/>
  <c r="A235" i="14" a="1"/>
  <c r="A235" i="14" s="1"/>
  <c r="D234" i="14"/>
  <c r="B234" i="14"/>
  <c r="C234" i="14"/>
  <c r="C237" i="13"/>
  <c r="D237" i="13"/>
  <c r="A238" i="13" a="1"/>
  <c r="A238" i="13" s="1"/>
  <c r="B237" i="13"/>
  <c r="G235" i="14" l="1"/>
  <c r="H235" i="14"/>
  <c r="E235" i="14"/>
  <c r="F235" i="14"/>
  <c r="H238" i="13"/>
  <c r="F238" i="13"/>
  <c r="G238" i="13"/>
  <c r="E238" i="13"/>
  <c r="A236" i="14" a="1"/>
  <c r="A236" i="14" s="1"/>
  <c r="B235" i="14"/>
  <c r="C235" i="14"/>
  <c r="D235" i="14"/>
  <c r="C238" i="13"/>
  <c r="D238" i="13"/>
  <c r="A239" i="13" a="1"/>
  <c r="A239" i="13" s="1"/>
  <c r="B238" i="13"/>
  <c r="E236" i="14" l="1"/>
  <c r="F236" i="14"/>
  <c r="G236" i="14"/>
  <c r="H236" i="14"/>
  <c r="E239" i="13"/>
  <c r="F239" i="13"/>
  <c r="G239" i="13"/>
  <c r="H239" i="13"/>
  <c r="A237" i="14" a="1"/>
  <c r="A237" i="14" s="1"/>
  <c r="C236" i="14"/>
  <c r="D236" i="14"/>
  <c r="B236" i="14"/>
  <c r="C239" i="13"/>
  <c r="D239" i="13"/>
  <c r="A240" i="13" a="1"/>
  <c r="A240" i="13" s="1"/>
  <c r="B239" i="13"/>
  <c r="G237" i="14" l="1"/>
  <c r="H237" i="14"/>
  <c r="E237" i="14"/>
  <c r="F237" i="14"/>
  <c r="H240" i="13"/>
  <c r="F240" i="13"/>
  <c r="G240" i="13"/>
  <c r="E240" i="13"/>
  <c r="A238" i="14" a="1"/>
  <c r="A238" i="14" s="1"/>
  <c r="D237" i="14"/>
  <c r="B237" i="14"/>
  <c r="C237" i="14"/>
  <c r="C240" i="13"/>
  <c r="D240" i="13"/>
  <c r="A241" i="13" a="1"/>
  <c r="A241" i="13" s="1"/>
  <c r="B240" i="13"/>
  <c r="E238" i="14" l="1"/>
  <c r="F238" i="14"/>
  <c r="G238" i="14"/>
  <c r="H238" i="14"/>
  <c r="E241" i="13"/>
  <c r="F241" i="13"/>
  <c r="G241" i="13"/>
  <c r="H241" i="13"/>
  <c r="A239" i="14" a="1"/>
  <c r="A239" i="14" s="1"/>
  <c r="C238" i="14"/>
  <c r="D238" i="14"/>
  <c r="B238" i="14"/>
  <c r="C241" i="13"/>
  <c r="D241" i="13"/>
  <c r="A242" i="13" a="1"/>
  <c r="A242" i="13" s="1"/>
  <c r="B241" i="13"/>
  <c r="G239" i="14" l="1"/>
  <c r="H239" i="14"/>
  <c r="E239" i="14"/>
  <c r="F239" i="14"/>
  <c r="H242" i="13"/>
  <c r="G242" i="13"/>
  <c r="E242" i="13"/>
  <c r="F242" i="13"/>
  <c r="A240" i="14" a="1"/>
  <c r="A240" i="14" s="1"/>
  <c r="B239" i="14"/>
  <c r="D239" i="14"/>
  <c r="C239" i="14"/>
  <c r="C242" i="13"/>
  <c r="D242" i="13"/>
  <c r="A243" i="13" a="1"/>
  <c r="A243" i="13" s="1"/>
  <c r="B242" i="13"/>
  <c r="E243" i="13" l="1"/>
  <c r="F243" i="13"/>
  <c r="G243" i="13"/>
  <c r="H243" i="13"/>
  <c r="E240" i="14"/>
  <c r="F240" i="14"/>
  <c r="G240" i="14"/>
  <c r="H240" i="14"/>
  <c r="A241" i="14" a="1"/>
  <c r="A241" i="14" s="1"/>
  <c r="C240" i="14"/>
  <c r="B240" i="14"/>
  <c r="D240" i="14"/>
  <c r="C243" i="13"/>
  <c r="D243" i="13"/>
  <c r="A244" i="13" a="1"/>
  <c r="A244" i="13" s="1"/>
  <c r="B243" i="13"/>
  <c r="H244" i="13" l="1"/>
  <c r="F244" i="13"/>
  <c r="E244" i="13"/>
  <c r="G244" i="13"/>
  <c r="G241" i="14"/>
  <c r="H241" i="14"/>
  <c r="E241" i="14"/>
  <c r="F241" i="14"/>
  <c r="A242" i="14" a="1"/>
  <c r="A242" i="14" s="1"/>
  <c r="B241" i="14"/>
  <c r="D241" i="14"/>
  <c r="C241" i="14"/>
  <c r="C244" i="13"/>
  <c r="D244" i="13"/>
  <c r="A245" i="13" a="1"/>
  <c r="A245" i="13" s="1"/>
  <c r="B244" i="13"/>
  <c r="E245" i="13" l="1"/>
  <c r="F245" i="13"/>
  <c r="G245" i="13"/>
  <c r="H245" i="13"/>
  <c r="E242" i="14"/>
  <c r="F242" i="14"/>
  <c r="G242" i="14"/>
  <c r="H242" i="14"/>
  <c r="A243" i="14" a="1"/>
  <c r="A243" i="14" s="1"/>
  <c r="C242" i="14"/>
  <c r="D242" i="14"/>
  <c r="B242" i="14"/>
  <c r="C245" i="13"/>
  <c r="D245" i="13"/>
  <c r="A246" i="13" a="1"/>
  <c r="A246" i="13" s="1"/>
  <c r="B245" i="13"/>
  <c r="G243" i="14" l="1"/>
  <c r="H243" i="14"/>
  <c r="E243" i="14"/>
  <c r="F243" i="14"/>
  <c r="H246" i="13"/>
  <c r="F246" i="13"/>
  <c r="G246" i="13"/>
  <c r="E246" i="13"/>
  <c r="A244" i="14" a="1"/>
  <c r="A244" i="14" s="1"/>
  <c r="D243" i="14"/>
  <c r="B243" i="14"/>
  <c r="C243" i="14"/>
  <c r="C246" i="13"/>
  <c r="D246" i="13"/>
  <c r="A247" i="13" a="1"/>
  <c r="A247" i="13" s="1"/>
  <c r="B246" i="13"/>
  <c r="E247" i="13" l="1"/>
  <c r="F247" i="13"/>
  <c r="G247" i="13"/>
  <c r="H247" i="13"/>
  <c r="E244" i="14"/>
  <c r="F244" i="14"/>
  <c r="G244" i="14"/>
  <c r="H244" i="14"/>
  <c r="A245" i="14" a="1"/>
  <c r="A245" i="14" s="1"/>
  <c r="C244" i="14"/>
  <c r="B244" i="14"/>
  <c r="D244" i="14"/>
  <c r="C247" i="13"/>
  <c r="D247" i="13"/>
  <c r="A248" i="13" a="1"/>
  <c r="A248" i="13" s="1"/>
  <c r="B247" i="13"/>
  <c r="H248" i="13" l="1"/>
  <c r="F248" i="13"/>
  <c r="G248" i="13"/>
  <c r="E248" i="13"/>
  <c r="G245" i="14"/>
  <c r="H245" i="14"/>
  <c r="E245" i="14"/>
  <c r="F245" i="14"/>
  <c r="A246" i="14" a="1"/>
  <c r="A246" i="14" s="1"/>
  <c r="B245" i="14"/>
  <c r="D245" i="14"/>
  <c r="C245" i="14"/>
  <c r="C248" i="13"/>
  <c r="D248" i="13"/>
  <c r="A249" i="13" a="1"/>
  <c r="A249" i="13" s="1"/>
  <c r="B248" i="13"/>
  <c r="E249" i="13" l="1"/>
  <c r="F249" i="13"/>
  <c r="G249" i="13"/>
  <c r="H249" i="13"/>
  <c r="E246" i="14"/>
  <c r="F246" i="14"/>
  <c r="G246" i="14"/>
  <c r="H246" i="14"/>
  <c r="A247" i="14" a="1"/>
  <c r="A247" i="14" s="1"/>
  <c r="C246" i="14"/>
  <c r="D246" i="14"/>
  <c r="B246" i="14"/>
  <c r="C249" i="13"/>
  <c r="D249" i="13"/>
  <c r="A250" i="13" a="1"/>
  <c r="A250" i="13" s="1"/>
  <c r="B249" i="13"/>
  <c r="H250" i="13" l="1"/>
  <c r="G250" i="13"/>
  <c r="E250" i="13"/>
  <c r="F250" i="13"/>
  <c r="G247" i="14"/>
  <c r="H247" i="14"/>
  <c r="E247" i="14"/>
  <c r="F247" i="14"/>
  <c r="A248" i="14" a="1"/>
  <c r="A248" i="14" s="1"/>
  <c r="D247" i="14"/>
  <c r="B247" i="14"/>
  <c r="C247" i="14"/>
  <c r="C250" i="13"/>
  <c r="D250" i="13"/>
  <c r="A251" i="13" a="1"/>
  <c r="A251" i="13" s="1"/>
  <c r="B250" i="13"/>
  <c r="E251" i="13" l="1"/>
  <c r="F251" i="13"/>
  <c r="G251" i="13"/>
  <c r="H251" i="13"/>
  <c r="E248" i="14"/>
  <c r="F248" i="14"/>
  <c r="G248" i="14"/>
  <c r="H248" i="14"/>
  <c r="A249" i="14" a="1"/>
  <c r="A249" i="14" s="1"/>
  <c r="C248" i="14"/>
  <c r="B248" i="14"/>
  <c r="D248" i="14"/>
  <c r="C251" i="13"/>
  <c r="D251" i="13"/>
  <c r="A252" i="13" a="1"/>
  <c r="A252" i="13" s="1"/>
  <c r="B251" i="13"/>
  <c r="H252" i="13" l="1"/>
  <c r="F252" i="13"/>
  <c r="G252" i="13"/>
  <c r="E252" i="13"/>
  <c r="G249" i="14"/>
  <c r="H249" i="14"/>
  <c r="E249" i="14"/>
  <c r="F249" i="14"/>
  <c r="A250" i="14" a="1"/>
  <c r="A250" i="14" s="1"/>
  <c r="B249" i="14"/>
  <c r="D249" i="14"/>
  <c r="C249" i="14"/>
  <c r="C252" i="13"/>
  <c r="D252" i="13"/>
  <c r="A253" i="13" a="1"/>
  <c r="A253" i="13" s="1"/>
  <c r="B252" i="13"/>
  <c r="E253" i="13" l="1"/>
  <c r="F253" i="13"/>
  <c r="G253" i="13"/>
  <c r="H253" i="13"/>
  <c r="E250" i="14"/>
  <c r="F250" i="14"/>
  <c r="G250" i="14"/>
  <c r="H250" i="14"/>
  <c r="A251" i="14" a="1"/>
  <c r="A251" i="14" s="1"/>
  <c r="C250" i="14"/>
  <c r="D250" i="14"/>
  <c r="B250" i="14"/>
  <c r="C253" i="13"/>
  <c r="D253" i="13"/>
  <c r="A254" i="13" a="1"/>
  <c r="A254" i="13" s="1"/>
  <c r="B253" i="13"/>
  <c r="H254" i="13" l="1"/>
  <c r="F254" i="13"/>
  <c r="G254" i="13"/>
  <c r="E254" i="13"/>
  <c r="G251" i="14"/>
  <c r="H251" i="14"/>
  <c r="E251" i="14"/>
  <c r="F251" i="14"/>
  <c r="A252" i="14" a="1"/>
  <c r="A252" i="14" s="1"/>
  <c r="D251" i="14"/>
  <c r="B251" i="14"/>
  <c r="C251" i="14"/>
  <c r="C254" i="13"/>
  <c r="D254" i="13"/>
  <c r="B254" i="13"/>
  <c r="E252" i="14" l="1"/>
  <c r="F252" i="14"/>
  <c r="G252" i="14"/>
  <c r="H252" i="14"/>
  <c r="A253" i="14" a="1"/>
  <c r="A253" i="14" s="1"/>
  <c r="B252" i="14"/>
  <c r="C252" i="14"/>
  <c r="D252" i="14"/>
  <c r="G253" i="14" l="1"/>
  <c r="H253" i="14"/>
  <c r="E253" i="14"/>
  <c r="F253" i="14"/>
  <c r="A254" i="14" a="1"/>
  <c r="A254" i="14" s="1"/>
  <c r="B253" i="14"/>
  <c r="C253" i="14"/>
  <c r="D253" i="14"/>
  <c r="E254" i="14" l="1"/>
  <c r="F254" i="14"/>
  <c r="G254" i="14"/>
  <c r="H254" i="14"/>
  <c r="C254" i="14"/>
  <c r="D254" i="14"/>
  <c r="B254" i="14"/>
</calcChain>
</file>

<file path=xl/sharedStrings.xml><?xml version="1.0" encoding="utf-8"?>
<sst xmlns="http://schemas.openxmlformats.org/spreadsheetml/2006/main" count="4832" uniqueCount="1227">
  <si>
    <t>Closed LLFCs</t>
  </si>
  <si>
    <t>Notes:</t>
  </si>
  <si>
    <t>[Add DNO specific notes relevant to charges]</t>
  </si>
  <si>
    <t>All times are UK clock-time.</t>
  </si>
  <si>
    <t>[Add DNO specific notes]</t>
  </si>
  <si>
    <t>Metered voltage, respective periods and associated LLFCs</t>
  </si>
  <si>
    <t>Period 1</t>
  </si>
  <si>
    <t>Period 2</t>
  </si>
  <si>
    <t>Period 3</t>
  </si>
  <si>
    <t>Period 4</t>
  </si>
  <si>
    <t>Associated LLFC</t>
  </si>
  <si>
    <t>Site</t>
  </si>
  <si>
    <t>Site 1</t>
  </si>
  <si>
    <t>Site 2</t>
  </si>
  <si>
    <t>Site 3</t>
  </si>
  <si>
    <t>Site 4</t>
  </si>
  <si>
    <t>Site 5</t>
  </si>
  <si>
    <t>Demand</t>
  </si>
  <si>
    <t>Generation</t>
  </si>
  <si>
    <t>Time periods</t>
  </si>
  <si>
    <t>(Name 1)</t>
  </si>
  <si>
    <t>(Name 2)</t>
  </si>
  <si>
    <t>(Name 3)</t>
  </si>
  <si>
    <t>(Name 4)</t>
  </si>
  <si>
    <t>Notes</t>
  </si>
  <si>
    <t>All the above times are in UK Clock time</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</si>
  <si>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</si>
  <si>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</si>
  <si>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</si>
  <si>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</si>
  <si>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</si>
  <si>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</si>
  <si>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</si>
  <si>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</si>
  <si>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</si>
  <si>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</si>
  <si>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</si>
  <si>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</si>
  <si>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</si>
  <si>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</si>
  <si>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EDCM Import 1</t>
  </si>
  <si>
    <t>EDCM Import 2</t>
  </si>
  <si>
    <t>EDCM Import 3</t>
  </si>
  <si>
    <t>EDCM Import 4</t>
  </si>
  <si>
    <t>EDCM Import 5</t>
  </si>
  <si>
    <t>EDCM Import 6</t>
  </si>
  <si>
    <t>EDCM Import 7</t>
  </si>
  <si>
    <t>EDCM Import 8</t>
  </si>
  <si>
    <t>EDCM Import 9</t>
  </si>
  <si>
    <t>EDCM Import 10</t>
  </si>
  <si>
    <t>Annex 5 LLFs</t>
  </si>
  <si>
    <t>EDCM Export 1</t>
  </si>
  <si>
    <t>EDCM Export 2</t>
  </si>
  <si>
    <t>EDCM Export 3</t>
  </si>
  <si>
    <t>EDCM Export 4</t>
  </si>
  <si>
    <t>EDCM Export 5</t>
  </si>
  <si>
    <t>EDCM Export 6</t>
  </si>
  <si>
    <t>EDCM Export 7</t>
  </si>
  <si>
    <t>EDCM Export 8</t>
  </si>
  <si>
    <t>EDCM Export 9</t>
  </si>
  <si>
    <t>EDCM Export 10</t>
  </si>
  <si>
    <t>Name</t>
  </si>
  <si>
    <t>Note: The list of MPANs / MSIDs provided may be incomplete; the DNO reserves the right to apply the listed charges to any other MPANs / MSIDs associated with the site.</t>
  </si>
  <si>
    <t>Nodal prices</t>
  </si>
  <si>
    <t>Reactive power charge
p/kVArh</t>
  </si>
  <si>
    <t>LLFC</t>
  </si>
  <si>
    <t>Import MPANs/MSIDs</t>
  </si>
  <si>
    <t>Export MPANs/MSIDs</t>
  </si>
  <si>
    <t>Annex 3 Preserved charges</t>
  </si>
  <si>
    <t>Annex 4 LDNO charges</t>
  </si>
  <si>
    <t xml:space="preserve">DNOs must endeavour to maintain consistency in the structure of this spreadsheet.
Any changes to the structure must be noted in the 'Notes to users of this spreadsheet'
</t>
  </si>
  <si>
    <t>Unit charges in the red time band apply – between [xx:xx] and [xx:xx], Monday to Friday including bank holidays.</t>
  </si>
  <si>
    <t>Unit charges in the amber time band apply – between [xx:xx] and [xx:xx], Monday to Friday including bank holidays.</t>
  </si>
  <si>
    <t>Unit charges in the green time band apply – between [xx:xx] and [xx:xx], Monday to Friday including bank holidays, and [xx:xx] and [xx:xx] Saturday and Sunday.</t>
  </si>
  <si>
    <t>Generic demand and generation LLFs</t>
  </si>
  <si>
    <t>Metered voltage</t>
  </si>
  <si>
    <t>EHV site specific LLFs</t>
  </si>
  <si>
    <t>EDCM import 1</t>
  </si>
  <si>
    <t>EDCM export 1</t>
  </si>
  <si>
    <t>EDCM import 2</t>
  </si>
  <si>
    <t>EDCM import 3</t>
  </si>
  <si>
    <t>EDCM import 4</t>
  </si>
  <si>
    <t>EDCM import 5</t>
  </si>
  <si>
    <t>EDCM import 6</t>
  </si>
  <si>
    <t>EDCM import 7</t>
  </si>
  <si>
    <t>EDCM import 8</t>
  </si>
  <si>
    <t>EDCM import 9</t>
  </si>
  <si>
    <t>EDCM import 10</t>
  </si>
  <si>
    <t>EDCM export 2</t>
  </si>
  <si>
    <t>EDCM export 3</t>
  </si>
  <si>
    <t>EDCM export 4</t>
  </si>
  <si>
    <t>EDCM export 5</t>
  </si>
  <si>
    <t>EDCM export 6</t>
  </si>
  <si>
    <t>EDCM export 7</t>
  </si>
  <si>
    <t>EDCM export 8</t>
  </si>
  <si>
    <t>EDCM export 9</t>
  </si>
  <si>
    <t>EDCM export 10</t>
  </si>
  <si>
    <t>Import
Unique Identifier</t>
  </si>
  <si>
    <t>Export
Unique Identifier</t>
  </si>
  <si>
    <t>Export Unique Identifier</t>
  </si>
  <si>
    <t>Import
fixed charge
(p/day)</t>
  </si>
  <si>
    <t>Export
fixed charge
(p/day)</t>
  </si>
  <si>
    <t>Red Time Band</t>
  </si>
  <si>
    <t>Amber Time Band</t>
  </si>
  <si>
    <t>Green Time Band</t>
  </si>
  <si>
    <t>Monday to Friday 
(Including Bank Holidays)
All Year</t>
  </si>
  <si>
    <t>Monday to Friday 
(Including Bank Holidays)
November to February Inclusive</t>
  </si>
  <si>
    <t>Super Red Time Band</t>
  </si>
  <si>
    <t>Black Time Band</t>
  </si>
  <si>
    <t>Yellow Time Band</t>
  </si>
  <si>
    <t>Time Periods for Designated EHV Properties</t>
  </si>
  <si>
    <t xml:space="preserve">Please use this spreadsheet with reference to the LC14 use of system charging statement. </t>
  </si>
  <si>
    <t>Saturday and Sunday
All year</t>
  </si>
  <si>
    <t>Note: The list of MPANs / MSIDs provided may be incomplete; the DNO reserves the right to apply the listed charges to any other MPANs / MSIDs associated with the site.
Note: This table is automatically populated based on the content of the tab entitled 'Annex 2 EHV Charges'. The timebands are as shown in Annex 2.</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</si>
  <si>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</si>
  <si>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</si>
  <si>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</si>
  <si>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</si>
  <si>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</si>
  <si>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</si>
  <si>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</si>
  <si>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</si>
  <si>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</si>
  <si>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</si>
  <si>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</si>
  <si>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</si>
  <si>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</si>
  <si>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</si>
  <si>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</si>
  <si>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</si>
  <si>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</si>
  <si>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</si>
  <si>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</si>
  <si>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</si>
  <si>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</si>
  <si>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</si>
  <si>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</si>
  <si>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</si>
  <si>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</si>
  <si>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</si>
  <si>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</si>
  <si>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</si>
  <si>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</si>
  <si>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</si>
  <si>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</si>
  <si>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</si>
  <si>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</si>
  <si>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</si>
  <si>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</si>
  <si>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</si>
  <si>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</si>
  <si>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</si>
  <si>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</si>
  <si>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</si>
  <si>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r>
      <t>Contains the underlying [</t>
    </r>
    <r>
      <rPr>
        <sz val="11"/>
        <color theme="3"/>
        <rFont val="Arial"/>
        <family val="2"/>
      </rPr>
      <t>nodal/network group</t>
    </r>
    <r>
      <rPr>
        <sz val="11"/>
        <rFont val="Arial"/>
        <family val="2"/>
      </rPr>
      <t xml:space="preserve">] costs used to calculate the current EDCM charges. </t>
    </r>
  </si>
  <si>
    <t>Import
LLF
period 2</t>
  </si>
  <si>
    <t>Import
LLF
period 1</t>
  </si>
  <si>
    <t>Import
LLF
period 3</t>
  </si>
  <si>
    <t>Import
LLF
period 4</t>
  </si>
  <si>
    <t>Export
LLF
period 1</t>
  </si>
  <si>
    <t>Export
LLF
period 2</t>
  </si>
  <si>
    <t>Export
LLF
period 3</t>
  </si>
  <si>
    <t>Export
LLF
period 4</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</si>
  <si>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</si>
  <si>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</si>
  <si>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</si>
  <si>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</si>
  <si>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</si>
  <si>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Final</t>
  </si>
  <si>
    <t>Company and Licence name, charging year, effective from, status</t>
  </si>
  <si>
    <t>Company and Licence name</t>
  </si>
  <si>
    <t>Copy EDCM table 5001 range starting B101 and paste into G11.  Extend or reduce print area as required.</t>
  </si>
  <si>
    <t>Copy from CDCM table 3701 "Tariffs!A42:I84" and paste values into A14</t>
  </si>
  <si>
    <t>Year</t>
  </si>
  <si>
    <t>Tariff name</t>
  </si>
  <si>
    <t>Copy from EDCM table 6005 "LDNORev!B549:G683" and paste values into D57</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</si>
  <si>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</si>
  <si>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</si>
  <si>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</si>
  <si>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</si>
  <si>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</si>
  <si>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</si>
  <si>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</si>
  <si>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'DNOs paste value cells A15:J47 from CDCM 3701 into cells A14:J46</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</si>
  <si>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</si>
  <si>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</si>
  <si>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</si>
  <si>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</si>
  <si>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</si>
  <si>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</si>
  <si>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Domestic Aggregated</t>
  </si>
  <si>
    <t>Domestic Aggregated (related MPAN)</t>
  </si>
  <si>
    <t>Non-Domestic Aggregated</t>
  </si>
  <si>
    <t>Non-Domestic Aggregated (related MPAN)</t>
  </si>
  <si>
    <t>LV Site Specific</t>
  </si>
  <si>
    <t>LV Sub Site Specific</t>
  </si>
  <si>
    <t>HV Site Specific</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</si>
  <si>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</si>
  <si>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</si>
  <si>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</si>
  <si>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</si>
  <si>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</si>
  <si>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</si>
  <si>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</si>
  <si>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</si>
  <si>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</si>
  <si>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Site Specific preserved charges/additional LLFCs</t>
  </si>
  <si>
    <t>Time Bands for LV and HV Designated Properties</t>
  </si>
  <si>
    <t>Time Bands for Unmetered Properties</t>
  </si>
  <si>
    <t>Supercustomer preserved charges/additional LLFCs</t>
  </si>
  <si>
    <t>Red/black unit charge
p/kWh</t>
  </si>
  <si>
    <t>Green unit charge
p/kWh</t>
  </si>
  <si>
    <t>Amber/yellow unit charge
p/kWh</t>
  </si>
  <si>
    <t>Annex 1 contains the charges to LV and HV Designated Properties and Unmetered Supplies.</t>
  </si>
  <si>
    <t>LV and HV designated properties and Unmetered Supplies tariff calculator</t>
  </si>
  <si>
    <t>EHV designated property calculator</t>
  </si>
  <si>
    <t>Red unit charge
p/kWh</t>
  </si>
  <si>
    <t>Black unit charge
p/kWh</t>
  </si>
  <si>
    <t>Amber unit charge
p/kWh</t>
  </si>
  <si>
    <t>Yellow unit charge
p/kWh</t>
  </si>
  <si>
    <t>Fixed charge 
p/MPAN/day</t>
  </si>
  <si>
    <t>Capacity charge 
p/kVA/day</t>
  </si>
  <si>
    <t>Exceeded Capacity charge 
p/kVA/day</t>
  </si>
  <si>
    <t>n/a</t>
  </si>
  <si>
    <t>Annex 1 LV, HV and Unmetered Supplies charges</t>
  </si>
  <si>
    <t>Standard Settlement Configuration Id</t>
  </si>
  <si>
    <t>Standard Settlement Configuration Desc</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</si>
  <si>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</si>
  <si>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</si>
  <si>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</si>
  <si>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</si>
  <si>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</si>
  <si>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</si>
  <si>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</si>
  <si>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</si>
  <si>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</si>
  <si>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</si>
  <si>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</si>
  <si>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</si>
  <si>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</si>
  <si>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</si>
  <si>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</si>
  <si>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</si>
  <si>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</si>
  <si>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</si>
  <si>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</si>
  <si>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</si>
  <si>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</si>
  <si>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</si>
  <si>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</si>
  <si>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</si>
  <si>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</si>
  <si>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</si>
  <si>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</si>
  <si>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</si>
  <si>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</si>
  <si>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</si>
  <si>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</si>
  <si>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</si>
  <si>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</si>
  <si>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</si>
  <si>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</si>
  <si>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</si>
  <si>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</si>
  <si>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</si>
  <si>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</si>
  <si>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</si>
  <si>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</si>
  <si>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</si>
  <si>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</si>
  <si>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</si>
  <si>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</si>
  <si>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</si>
  <si>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</si>
  <si>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</si>
  <si>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</si>
  <si>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</si>
  <si>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</si>
  <si>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</si>
  <si>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</si>
  <si>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</si>
  <si>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</si>
  <si>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</si>
  <si>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</si>
  <si>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</si>
  <si>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</si>
  <si>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</si>
  <si>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</si>
  <si>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</si>
  <si>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</si>
  <si>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</si>
  <si>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</si>
  <si>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</si>
  <si>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</si>
  <si>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</si>
  <si>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</si>
  <si>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</si>
  <si>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</si>
  <si>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</si>
  <si>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</si>
  <si>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</si>
  <si>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</si>
  <si>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</si>
  <si>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</si>
  <si>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</si>
  <si>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</si>
  <si>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</si>
  <si>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</si>
  <si>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</si>
  <si>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</si>
  <si>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</si>
  <si>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</si>
  <si>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</si>
  <si>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</si>
  <si>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</si>
  <si>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</si>
  <si>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</si>
  <si>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</si>
  <si>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</si>
  <si>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</si>
  <si>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</si>
  <si>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</si>
  <si>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</si>
  <si>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</si>
  <si>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</si>
  <si>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</si>
  <si>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</si>
  <si>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</si>
  <si>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</si>
  <si>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</si>
  <si>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</si>
  <si>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</si>
  <si>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</si>
  <si>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</si>
  <si>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</si>
  <si>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</si>
  <si>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</si>
  <si>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</si>
  <si>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</si>
  <si>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</si>
  <si>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</si>
  <si>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</si>
  <si>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</si>
  <si>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</si>
  <si>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</si>
  <si>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</si>
  <si>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</si>
  <si>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</si>
  <si>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</si>
  <si>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</si>
  <si>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</si>
  <si>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</si>
  <si>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</si>
  <si>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</si>
  <si>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</si>
  <si>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</si>
  <si>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</si>
  <si>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</si>
  <si>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</si>
  <si>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</si>
  <si>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</si>
  <si>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</si>
  <si>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</si>
  <si>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</si>
  <si>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</si>
  <si>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</si>
  <si>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</si>
  <si>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</si>
  <si>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</si>
  <si>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</si>
  <si>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</si>
  <si>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</si>
  <si>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</si>
  <si>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</si>
  <si>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</si>
  <si>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</si>
  <si>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</si>
  <si>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</si>
  <si>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</si>
  <si>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</si>
  <si>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</si>
  <si>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</si>
  <si>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</si>
  <si>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</si>
  <si>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</si>
  <si>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</si>
  <si>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</si>
  <si>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</si>
  <si>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</si>
  <si>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</si>
  <si>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</si>
  <si>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</si>
  <si>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</si>
  <si>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</si>
  <si>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</si>
  <si>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</si>
  <si>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</si>
  <si>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</si>
  <si>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</si>
  <si>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</si>
  <si>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</si>
  <si>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</si>
  <si>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</si>
  <si>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</si>
  <si>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</si>
  <si>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</si>
  <si>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</si>
  <si>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</si>
  <si>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</si>
  <si>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</si>
  <si>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</si>
  <si>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</si>
  <si>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</si>
  <si>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</si>
  <si>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</si>
  <si>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</si>
  <si>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</si>
  <si>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</si>
  <si>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</si>
  <si>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</si>
  <si>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</si>
  <si>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</si>
  <si>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</si>
  <si>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</si>
  <si>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</si>
  <si>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</si>
  <si>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</si>
  <si>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</si>
  <si>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</si>
  <si>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</si>
  <si>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</si>
  <si>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</si>
  <si>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</si>
  <si>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</si>
  <si>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</si>
  <si>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</si>
  <si>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</si>
  <si>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</si>
  <si>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</si>
  <si>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</si>
  <si>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</si>
  <si>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</si>
  <si>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</si>
  <si>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</si>
  <si>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</si>
  <si>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</si>
  <si>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</si>
  <si>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</si>
  <si>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</si>
  <si>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</si>
  <si>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</si>
  <si>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</si>
  <si>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</si>
  <si>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Common Decode</t>
  </si>
  <si>
    <t>Change implemented</t>
  </si>
  <si>
    <t>Date</t>
  </si>
  <si>
    <t>Comments</t>
  </si>
  <si>
    <t>U</t>
  </si>
  <si>
    <t>G</t>
  </si>
  <si>
    <t>Notes updated</t>
  </si>
  <si>
    <t>Updated to reflect DCP 268 which delinks all tariffs from the TPR bands</t>
  </si>
  <si>
    <t>A</t>
  </si>
  <si>
    <t>A/R</t>
  </si>
  <si>
    <t>Code O changed to A/R</t>
  </si>
  <si>
    <t>Code 1 &amp; 2 changed to A</t>
  </si>
  <si>
    <t>Removed TPR</t>
  </si>
  <si>
    <t>Removed TPR lookup element as this no longer effects which rate to apply</t>
  </si>
  <si>
    <t>2</t>
  </si>
  <si>
    <t>4</t>
  </si>
  <si>
    <t>0, 1 or 8</t>
  </si>
  <si>
    <t>Open LLFCs / LDNO unique billing identifier</t>
  </si>
  <si>
    <t>LDNO LV: Non-Domestic Aggregated (related MPAN)</t>
  </si>
  <si>
    <t>LDNO LV: Unmetered Supplies</t>
  </si>
  <si>
    <t>LDNO LV: LV Generation Aggregated</t>
  </si>
  <si>
    <t>LDNO LV: LV Generation Site Specific</t>
  </si>
  <si>
    <t>LDNO HV: Non-Domestic Aggregated (related MPAN)</t>
  </si>
  <si>
    <t>LDNO HV: Unmetered Supplies</t>
  </si>
  <si>
    <t>LDNO HV: LV Generation Aggregated</t>
  </si>
  <si>
    <t>LDNO HV: LV Sub Generation Aggregated</t>
  </si>
  <si>
    <t>LDNO HV: LV Generation Site Specific</t>
  </si>
  <si>
    <t>LDNO HV: LV Sub Generation Site Specific</t>
  </si>
  <si>
    <t>LDNO HV: HV Generation Site Specific</t>
  </si>
  <si>
    <t>LDNO HVplus: Non-Domestic Aggregated (related MPAN)</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</si>
  <si>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</si>
  <si>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</si>
  <si>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</si>
  <si>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</si>
  <si>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</si>
  <si>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</si>
  <si>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Non-Domestic Aggregated (related MPAN)</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</si>
  <si>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</si>
  <si>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</si>
  <si>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</si>
  <si>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</si>
  <si>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</si>
  <si>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</si>
  <si>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Non-Domestic Aggregated (related MPAN)</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</si>
  <si>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</si>
  <si>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</si>
  <si>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</si>
  <si>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</si>
  <si>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</si>
  <si>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</si>
  <si>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Non-Domestic Aggregated (related MPAN)</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</si>
  <si>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</si>
  <si>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</si>
  <si>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</si>
  <si>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</si>
  <si>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</si>
  <si>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</si>
  <si>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Non-Domestic Aggregated (related MPAN)</t>
  </si>
  <si>
    <t>LDNO 0000: Unmetered Supplies</t>
  </si>
  <si>
    <t>LDNO 0000: LV Generation Aggregated</t>
  </si>
  <si>
    <t>LDNO 0000: LV Sub Generation Aggregated</t>
  </si>
  <si>
    <t>LDNO 0000: LV Generation Site Specific</t>
  </si>
  <si>
    <t>LDNO 0000: LV Sub Generation Site Specific</t>
  </si>
  <si>
    <t>LDNO 0000: HV Generation Site Specific</t>
  </si>
  <si>
    <t>Unique billing identifier</t>
  </si>
  <si>
    <t>Supplier of Last Resort 
Fixed charge adder*
p/MPAN/day</t>
  </si>
  <si>
    <t>Eligible Bad Debt
Fixed charge adder***
p/MPAN/day</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</si>
  <si>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</si>
  <si>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</si>
  <si>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Domestic Aggregated (Related MPAN)</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</si>
  <si>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</si>
  <si>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</si>
  <si>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</si>
  <si>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</si>
  <si>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</si>
  <si>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</si>
  <si>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</si>
  <si>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</si>
  <si>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</si>
  <si>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</si>
  <si>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</si>
  <si>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</si>
  <si>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</si>
  <si>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</si>
  <si>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</si>
  <si>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LDNO LV: LV Site Specific No Residual</t>
  </si>
  <si>
    <t>LDNO LV: LV Site Specific Band 1</t>
  </si>
  <si>
    <t>LDNO LV: LV Site Specific Band 2</t>
  </si>
  <si>
    <t>LDNO LV: LV Site Specific Band 3</t>
  </si>
  <si>
    <t>LDNO LV: LV Site Specific Band 4</t>
  </si>
  <si>
    <t>LDNO HV: 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</si>
  <si>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</si>
  <si>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</si>
  <si>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</si>
  <si>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</si>
  <si>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</si>
  <si>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</si>
  <si>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</si>
  <si>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</si>
  <si>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</si>
  <si>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</si>
  <si>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</si>
  <si>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</si>
  <si>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</si>
  <si>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</si>
  <si>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</si>
  <si>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</si>
  <si>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</si>
  <si>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</si>
  <si>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</si>
  <si>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</si>
  <si>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</si>
  <si>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</si>
  <si>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</si>
  <si>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</si>
  <si>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</si>
  <si>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</si>
  <si>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</si>
  <si>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</si>
  <si>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</si>
  <si>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</si>
  <si>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</si>
  <si>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</si>
  <si>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</si>
  <si>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</si>
  <si>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</si>
  <si>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</si>
  <si>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</si>
  <si>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</si>
  <si>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</si>
  <si>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</si>
  <si>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</si>
  <si>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</si>
  <si>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</si>
  <si>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</si>
  <si>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</si>
  <si>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</si>
  <si>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</si>
  <si>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</si>
  <si>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</si>
  <si>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</si>
  <si>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</si>
  <si>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</si>
  <si>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</si>
  <si>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</si>
  <si>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</si>
  <si>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</si>
  <si>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</si>
  <si>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</si>
  <si>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</si>
  <si>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</si>
  <si>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</si>
  <si>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</si>
  <si>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</si>
  <si>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</si>
  <si>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</si>
  <si>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</si>
  <si>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</si>
  <si>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</si>
  <si>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</si>
  <si>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</si>
  <si>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</si>
  <si>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</si>
  <si>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</si>
  <si>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</si>
  <si>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</si>
  <si>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</si>
  <si>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</si>
  <si>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</si>
  <si>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</si>
  <si>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</si>
  <si>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</si>
  <si>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</si>
  <si>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</si>
  <si>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</si>
  <si>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</si>
  <si>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</si>
  <si>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</si>
  <si>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</si>
  <si>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</si>
  <si>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</si>
  <si>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Residual Charging Bandings</t>
  </si>
  <si>
    <t>Band</t>
  </si>
  <si>
    <t>Contains the four Residual charging band allocation for Customers</t>
  </si>
  <si>
    <t>Single band</t>
  </si>
  <si>
    <t>-</t>
  </si>
  <si>
    <t>Voltage of Connection</t>
  </si>
  <si>
    <t>0, 3, 4, 5-8</t>
  </si>
  <si>
    <t>0, 1, 2</t>
  </si>
  <si>
    <t>Units</t>
  </si>
  <si>
    <t>kWh</t>
  </si>
  <si>
    <t>kVA</t>
  </si>
  <si>
    <t>∞</t>
  </si>
  <si>
    <t>Lower Threshold*</t>
  </si>
  <si>
    <t>Upper Threshold*</t>
  </si>
  <si>
    <t>* All boundaries are inclusive of the upper threshold and exclusive of the lower threshold i.e. Lower &lt; x ≤ Upper.</t>
  </si>
  <si>
    <t>Residual Charge per MPAN (£)</t>
  </si>
  <si>
    <t>Designated Properties connected at LV, billing with no MIC</t>
  </si>
  <si>
    <t>Designated EHV Properties</t>
  </si>
  <si>
    <t>Designated Properties connected at HV</t>
  </si>
  <si>
    <t>Designated Properties connected at LV, billing with MIC</t>
  </si>
  <si>
    <t>Residual Charging Band</t>
  </si>
  <si>
    <t>Non-Domestic Aggregated or CT No Residual</t>
  </si>
  <si>
    <t>Non-Domestic Aggregated or CT Band 1</t>
  </si>
  <si>
    <t>Non-Domestic Aggregated or CT Band 2</t>
  </si>
  <si>
    <t>Non-Domestic Aggregated or CT Band 3</t>
  </si>
  <si>
    <t>Non-Domestic Aggregated or CT Band 4</t>
  </si>
  <si>
    <t>LDNO LV: Domestic Aggregated or CT with Residual</t>
  </si>
  <si>
    <t>LDNO LV: Non-Domestic Aggregated or CT No Residual</t>
  </si>
  <si>
    <t>LDNO LV: Non-Domestic Aggregated or CT Band 1</t>
  </si>
  <si>
    <t>LDNO LV: Non-Domestic Aggregated or CT Band 2</t>
  </si>
  <si>
    <t>LDNO LV: Non-Domestic Aggregated or CT Band 3</t>
  </si>
  <si>
    <t>LDNO LV: Non-Domestic Aggregated or CT Band 4</t>
  </si>
  <si>
    <t>LDNO HV: Domestic Aggregated or CT with Residual</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</si>
  <si>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</si>
  <si>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</si>
  <si>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</si>
  <si>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</si>
  <si>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</si>
  <si>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HVplus: Domestic Aggregated or CT with Residual</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</si>
  <si>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</si>
  <si>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</si>
  <si>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</si>
  <si>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</si>
  <si>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</si>
  <si>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EHV: Domestic Aggregated or CT with Residual</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</si>
  <si>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</si>
  <si>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</si>
  <si>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</si>
  <si>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</si>
  <si>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</si>
  <si>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132kV/EHV: Domestic Aggregated or CT with Residual</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</si>
  <si>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</si>
  <si>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</si>
  <si>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</si>
  <si>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</si>
  <si>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</si>
  <si>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 Domestic Aggregated or CT with Residual</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</si>
  <si>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</si>
  <si>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</si>
  <si>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</si>
  <si>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</si>
  <si>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</si>
  <si>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0000: Domestic Aggregated or CT with Residual</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</si>
  <si>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</si>
  <si>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</si>
  <si>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</si>
  <si>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</si>
  <si>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</si>
  <si>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LV: Domestic Aggregated (related MPAN)</t>
  </si>
  <si>
    <t>LDNO HVplus: Domestic Aggregated (related MPAN)</t>
  </si>
  <si>
    <t>LDNO EHV: Domestic Aggregated (related MPAN)</t>
  </si>
  <si>
    <t>LDNO 132kV/EHV: Domestic Aggregated (related MPAN)</t>
  </si>
  <si>
    <t>LDNO 132kV: Domestic Aggregated (related MPAN)</t>
  </si>
  <si>
    <t>LDNO 0000: Domestic Aggregated (related MPAN)</t>
  </si>
  <si>
    <t>Domestic Aggregated or CT with Residual</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</si>
  <si>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</si>
  <si>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</si>
  <si>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</si>
  <si>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</si>
  <si>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</si>
  <si>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</si>
  <si>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</si>
  <si>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</si>
  <si>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</si>
  <si>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</si>
  <si>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</si>
  <si>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</si>
  <si>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</si>
  <si>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</si>
  <si>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</si>
  <si>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</si>
  <si>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</si>
  <si>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EHV1</t>
  </si>
  <si>
    <t>EHV2</t>
  </si>
  <si>
    <t>EHV3</t>
  </si>
  <si>
    <t>EHV4</t>
  </si>
  <si>
    <t>Designated EHV Site Specific No Residual</t>
  </si>
  <si>
    <t>Designated EHV Site Specific Band 1</t>
  </si>
  <si>
    <t>Designated EHV Site Specific Band 2</t>
  </si>
  <si>
    <t>Designated EHV Site Specific Band 3</t>
  </si>
  <si>
    <t>Designated EHV Site Specific Band 4</t>
  </si>
  <si>
    <t>Annex 2 Designated EHV charges</t>
  </si>
  <si>
    <t>SSC unit rate lookup</t>
  </si>
  <si>
    <t>Contains a mapping of Standard Settlement Configurations to common decodings</t>
  </si>
  <si>
    <t>TNUoS Mapping</t>
  </si>
  <si>
    <t>Contains a mapping of DUoS Tariffs to TNUoS Site Charging Bands</t>
  </si>
  <si>
    <t>*Supplier of Last Resort pass-through costs allocated to all domestic tariffs with a fixed charge (including LDNO)</t>
  </si>
  <si>
    <t>**Eligible Bad Debt pass-through costs allocated to all metered demand tariffs (including LDNO)</t>
  </si>
  <si>
    <t>1 April 2025</t>
  </si>
  <si>
    <t>2025/26</t>
  </si>
  <si>
    <t>16:00 - 19:00</t>
  </si>
  <si>
    <t>07:30 to 16:00
19:00 to 21:00</t>
  </si>
  <si>
    <t>00:00 to 07:30
21:00 to 24:00</t>
  </si>
  <si>
    <t>00:00 to 24:00</t>
  </si>
  <si>
    <t>Monday to Friday 
(Including Bank Holidays)
Nov to Feb Inclusive</t>
  </si>
  <si>
    <t>Monday to Friday 
(Including Bank Holidays)
Mar to Oct Inclusive</t>
  </si>
  <si>
    <t>16:00 to 19:00</t>
  </si>
  <si>
    <t>07:30 to 21:00</t>
  </si>
  <si>
    <t/>
  </si>
  <si>
    <t>Monday to Friday 
Mar to Oct</t>
  </si>
  <si>
    <t>00:30 – 07:30</t>
  </si>
  <si>
    <t>07:30 – 00:30</t>
  </si>
  <si>
    <t>Monday to Friday 
Nov to Feb</t>
  </si>
  <si>
    <t>16:00 – 19:00</t>
  </si>
  <si>
    <t>07:30 – 16:00
19:00 – 20:00</t>
  </si>
  <si>
    <t>20:00 – 00:30</t>
  </si>
  <si>
    <t>132kV connected</t>
  </si>
  <si>
    <t>132/EHV connected</t>
  </si>
  <si>
    <t>132/HV connected</t>
  </si>
  <si>
    <t>EHV connected</t>
  </si>
  <si>
    <t>High Voltage Substation</t>
  </si>
  <si>
    <t>High Voltage Network</t>
  </si>
  <si>
    <t>Low Voltage Substation</t>
  </si>
  <si>
    <t>Low Voltage Network</t>
  </si>
  <si>
    <t>Bishops Wood 132kV</t>
  </si>
  <si>
    <t>Bishops Wood 132kV_Hereford (Bishops Wood) &amp; Ludlow 132 66__</t>
  </si>
  <si>
    <t>_NO NAME_ [BROG66 2-LEDB66 2-TEW666 2-BRO...]</t>
  </si>
  <si>
    <t>Bishops Wood 132kV_Stourport 132 66 &amp; Upton Warren 132 66__</t>
  </si>
  <si>
    <t>_NO NAME_ [GT3-UPTW66 2-REFA6-UPTW TEE-UP...]</t>
  </si>
  <si>
    <t>Bishops Wood 132kV_Stourport 132 33__</t>
  </si>
  <si>
    <t>Bishops Wood 132kV_Ludlow 132 33__</t>
  </si>
  <si>
    <t>_NO NAME_ [BISC33 2-PRIE dum]</t>
  </si>
  <si>
    <t>_NO NAME_ [BRIH3]</t>
  </si>
  <si>
    <t>Bishops Wood 132kV_Dovedale Solar B</t>
  </si>
  <si>
    <t>_NO NAME_ [EAST33 1-EASTTEE-EASTTEE dum-P...]</t>
  </si>
  <si>
    <t>_NO NAME_ [GARL33WF]</t>
  </si>
  <si>
    <t>_NO NAME_ [KINV33 2 dum]</t>
  </si>
  <si>
    <t>_NO NAME_ [LARF33]</t>
  </si>
  <si>
    <t>Bishops Wood 132kV_Clevelode Rough Upton Road, Powick, Malvern Hills, Worcestershire WR13 6PD.</t>
  </si>
  <si>
    <t>_NO NAME_ [NOKS3]</t>
  </si>
  <si>
    <t>_NO NAME_ [ROCG33]</t>
  </si>
  <si>
    <t>_NO NAME_ [WORS3]</t>
  </si>
  <si>
    <t>Bishops Wood 132kV_Stourport 132 66 &amp; Upton Warren 132 66_Stourport 66 11 (T3 T4 &amp; T5)</t>
  </si>
  <si>
    <t>Bishops Wood 132kV_Kidderminster 132 11 (GT1 GT2 &amp; T3 OS)_</t>
  </si>
  <si>
    <t>Bishops Wood 132kV_Hereford (Bishops Wood) &amp; Ludlow 132 66_Bodenham 66 11</t>
  </si>
  <si>
    <t>Bishops Wood 132kV_Hereford (Bishops Wood) &amp; Ludlow 132 66_Bromyard 66 11</t>
  </si>
  <si>
    <t>Bishops Wood 132kV_Upton Warren 132 11 (GT4 T1 &amp; T2 OS)_</t>
  </si>
  <si>
    <t>Bishops Wood 132kV_Ludlow 132 33_Cleobury Mortimer 33 11</t>
  </si>
  <si>
    <t>Bishops Wood 132kV_Ludlow 132 33_Craven Arms 33 11</t>
  </si>
  <si>
    <t>Bishops Wood 132kV_Stourport 132 66 &amp; Upton Warren 132 66_Droitwich 66 11 (T1 T2)</t>
  </si>
  <si>
    <t>Bishops Wood 132kV_Hereford (Bishops Wood) &amp; Ludlow 132 66_Dymock 66 11</t>
  </si>
  <si>
    <t>Bishops Wood 132kV_Hereford (Bishops Wood) &amp; Ludlow 132 66_Garreg Lwyd Wind Farm</t>
  </si>
  <si>
    <t>Bishops Wood 132kV_Hereford (Bishops Wood) &amp; Ludlow 132 66_Newent 66 11</t>
  </si>
  <si>
    <t>Bishops Wood 132kV_Ludlow 132 33_Henley Solar Farm PV</t>
  </si>
  <si>
    <t>Bishops Wood 132kV_Ludlow 132 33_Ludlow 33 11</t>
  </si>
  <si>
    <t>Bishops Wood 132kV_Ludlow 132 33_High Point Solar PV</t>
  </si>
  <si>
    <t>Bishops Wood 132kV_Stourport 132 66 &amp; Upton Warren 132 66_Kenswick 66 11 (T2 &amp; T1 OS)</t>
  </si>
  <si>
    <t>Bishops Wood 132kV_Hereford (Bishops Wood) &amp; Ludlow 132 66_Kington 66 11</t>
  </si>
  <si>
    <t>Bishops Wood 132kV_Hereford (Bishops Wood) &amp; Ludlow 132 66_Presteigne 66 11</t>
  </si>
  <si>
    <t>Bishops Wood 132kV_Hereford (Bishops Wood) &amp; Ludlow 132 66_Knighton 66 11</t>
  </si>
  <si>
    <t>_NO NAME_ [LARF9]</t>
  </si>
  <si>
    <t>Bishops Wood 132kV_Hereford (Bishops Wood) &amp; Ludlow 132 66_Leominster 66 11</t>
  </si>
  <si>
    <t>Bishops Wood 132kV_Hereford (Bishops Wood) &amp; Ludlow 132 66_Lower Chadnor 66 11</t>
  </si>
  <si>
    <t>Bishops Wood 132kV_Hereford (Bishops Wood) &amp; Ludlow 132 66_Madley 66 11</t>
  </si>
  <si>
    <t>Bishops Wood 132kV_Malvern 132 11_</t>
  </si>
  <si>
    <t>Bishops Wood 132kV_Hereford (Bishops Wood) &amp; Ludlow 132 66_Ross 66 11</t>
  </si>
  <si>
    <t>Bishops Wood 132kV_Warndon 132 11_</t>
  </si>
  <si>
    <t>Bishops Wood 132kV_Worcester 132 11_</t>
  </si>
  <si>
    <t>Bishops Wood 132kV_Hereford (Bishops Wood) &amp; Ludlow 132 66_Peterchurch 66 11</t>
  </si>
  <si>
    <t>Bishops Wood 132kV_Hereford (Bishops Wood) &amp; Ludlow 132 66_Pontrilas 66 11</t>
  </si>
  <si>
    <t>Bishops Wood 132kV_Stourport 132 33_Quatt 33 11 (T1)</t>
  </si>
  <si>
    <t>Bishops Wood 132kV_Stourport 132 66 &amp; Upton Warren 132 66_Redditch North 66 11 (T3)</t>
  </si>
  <si>
    <t>_NO NAME_ [ROCF9ESS]</t>
  </si>
  <si>
    <t>Bishops Wood 132kV_Hereford (Bishops Wood) &amp; Ludlow 132 66_St. Weonards 66 11</t>
  </si>
  <si>
    <t>Bishops Wood 132kV_Ludlow 132 33_Stockton 33 11</t>
  </si>
  <si>
    <t>Bishops Wood 132kV_Ludlow 132 33_Tenbury 33 11</t>
  </si>
  <si>
    <t>Bishops Wood 132kV_Timberdine 132 11_</t>
  </si>
  <si>
    <t>Bishops Wood 132kV_Stourport 132 66 &amp; Upton Warren 132 66_Upton Solar Farm, B61 7EH</t>
  </si>
  <si>
    <t>Bishops Wood 132kV_Hereford (Bishops Wood) &amp; Ludlow 132 66_Woofferton 66 11</t>
  </si>
  <si>
    <t>Bishops Wood 132kV_Stourport 132 33_Wribbenhall 33 11</t>
  </si>
  <si>
    <t>Rugeley 132kV</t>
  </si>
  <si>
    <t>Bushbury 132kV</t>
  </si>
  <si>
    <t>Willenhall 132kV</t>
  </si>
  <si>
    <t>Bustleholm 132kV</t>
  </si>
  <si>
    <t>Bushbury 132kV_Bushbury 132 33__</t>
  </si>
  <si>
    <t>Bustleholm 132kV_Walsall 33kV__</t>
  </si>
  <si>
    <t>_NO NAME_ [BRCC3J]</t>
  </si>
  <si>
    <t>Rugeley 132kV_Colwich Solar ST18 0XB</t>
  </si>
  <si>
    <t>_NO NAME_ [LEVR3J]</t>
  </si>
  <si>
    <t>Rugeley 132kV_Meadow Solar Farm</t>
  </si>
  <si>
    <t>Bushbury 132kV_Preston Hill Farm, ST19 5RA</t>
  </si>
  <si>
    <t>Bustleholm 132kV_Network Rail Smethwick__</t>
  </si>
  <si>
    <t>Bushbury 132kV_Network Rail Stafford (T1 &amp; T2)__</t>
  </si>
  <si>
    <t>Willenhall 132kV_Network Rail Willenhall__</t>
  </si>
  <si>
    <t>Bustleholm 132kV_Network Rail Winson Green__</t>
  </si>
  <si>
    <t>Willenhall 132kV_Wolverhampton 132 33__</t>
  </si>
  <si>
    <t>Bushbury 132kV_Bushbury 132 33_Albrighton 33 11 (T1A)</t>
  </si>
  <si>
    <t>Bushbury 132kV_Bushbury 132 11_</t>
  </si>
  <si>
    <t>Willenhall 132kV_Bentley 132 11 (GT1 &amp; GT2)_</t>
  </si>
  <si>
    <t>Rugeley 132kV_Cannock 132 11 (GT1 &amp; GT2 GT3)_</t>
  </si>
  <si>
    <t>_NO NAME_ [BLOX9ESS]</t>
  </si>
  <si>
    <t>Rugeley 132kV_Lichfield 132 11_</t>
  </si>
  <si>
    <t>_NO NAME_ [BRCC9J]</t>
  </si>
  <si>
    <t>Rugeley 132kV_Burntwood 132 11 (GT1 GT2 &amp; GT3)_</t>
  </si>
  <si>
    <t>Bustleholm 132kV_Bustleholm 132 11_</t>
  </si>
  <si>
    <t>Bushbury 132kV_Butterhill Farm, ST18 9BU</t>
  </si>
  <si>
    <t>Bustleholm 132kV_Winson Green 132 11_</t>
  </si>
  <si>
    <t>Bustleholm 132kV_Smethwick 132 11_</t>
  </si>
  <si>
    <t>Bushbury 132kV_Bushbury 132 33_Four Ashes 33 11</t>
  </si>
  <si>
    <t>Rugeley 132kV_Fryers Road Waste Generation option 2</t>
  </si>
  <si>
    <t>Bushbury 132kV_Stafford South 132 11 (GT1 &amp; GT3)_</t>
  </si>
  <si>
    <t>Bustleholm 132kV_Rushall 132 11_</t>
  </si>
  <si>
    <t>Bustleholm 132kV_Ladywood 132 11_</t>
  </si>
  <si>
    <t>Bushbury 132kV_Bushbury 132 33_I54</t>
  </si>
  <si>
    <t>Bustleholm 132kV_Kingstanding 132 11_</t>
  </si>
  <si>
    <t>Bushbury 132kV_Bushbury 132 33_Lawn Lane, WV9 5BA</t>
  </si>
  <si>
    <t>_NO NAME_ [LEVR9J]</t>
  </si>
  <si>
    <t>Bustleholm 132kV_Perry Barr 132 11_</t>
  </si>
  <si>
    <t>Rugeley 132kV_Rugeley Town 132 11_</t>
  </si>
  <si>
    <t>Bushbury 132kV_Stafford 132 11 (GT1B &amp; GT2B)_</t>
  </si>
  <si>
    <t>Willenhall 132kV_Wolverhampton 132 11 (GT1 GT2 &amp; T5)_</t>
  </si>
  <si>
    <t>Bushbury 132kV_Wednesfield 132 11_</t>
  </si>
  <si>
    <t>Willenhall 132kV_Willenhall 132 11 (GT2B GT4B GT1)_</t>
  </si>
  <si>
    <t>Willenhall 132kV_Wolverhampton 132 33_Wolverhampton Power STOR</t>
  </si>
  <si>
    <t>Feckenham 66kV</t>
  </si>
  <si>
    <t>_NO NAME_ [BANB 3-BANB6J-BLOX6K-BLOX6J-EP...]</t>
  </si>
  <si>
    <t>_NO NAME_ [LEDB66 1-LEDB66 dum]</t>
  </si>
  <si>
    <t>HYB:[Feckenham 66kV] &amp; [_NO NAME_ [LEDB66 1-LEDB66 dum]]-&gt;Feckenham 132kV_Ledbury 66 11 (T2)_</t>
  </si>
  <si>
    <t>HYB:[Feckenham 66kV] &amp; [_NO NAME_ [BANB 3-BANB6J-BLOX6K-BLOX6J-EP...]]-&gt;Feckenham 132kV_Epwell 66 11_</t>
  </si>
  <si>
    <t>_NO NAME_ [HOMF3J]</t>
  </si>
  <si>
    <t>_NO NAME_ [HOWR3GEN]</t>
  </si>
  <si>
    <t>_NO NAME_ [LOWS33-LOWS33G1-LOWS33G2]</t>
  </si>
  <si>
    <t>_NO NAME_ [LWRF3J]</t>
  </si>
  <si>
    <t>_NO NAME_ [RHDL3J]</t>
  </si>
  <si>
    <t>_NO NAME_ [WICK33PV]</t>
  </si>
  <si>
    <t>Feckenham 132kV_Epwell 66 11_</t>
  </si>
  <si>
    <t>_NO NAME_ [ATHE11]</t>
  </si>
  <si>
    <t>Feckenham 132kV_Bevington 66 11_</t>
  </si>
  <si>
    <t>Feckenham 66kV_Bishampton Solar PV ANM</t>
  </si>
  <si>
    <t>Feckenham 132kV_Shipston 66 11_</t>
  </si>
  <si>
    <t>Feckenham 132kV_Bloxham 66 11_</t>
  </si>
  <si>
    <t>Feckenham 132kV_Broadway 66 11_</t>
  </si>
  <si>
    <t>Feckenham 132kV_Brotheridge Green 66 11_</t>
  </si>
  <si>
    <t>Feckenham 132kV_Stratford 66 11_</t>
  </si>
  <si>
    <t>Feckenham 132kV_Evesham 66 11_</t>
  </si>
  <si>
    <t>Feckenham 66kV_Crimscote Fields Farm ANM</t>
  </si>
  <si>
    <t>_NO NAME_ [CROA9ESS]</t>
  </si>
  <si>
    <t>Feckenham 132kV_Droitwich 66 11 (T3)_</t>
  </si>
  <si>
    <t>Feckenham 132kV_Feckenham 66 11_</t>
  </si>
  <si>
    <t>Feckenham 132kV_Great Alne 66 11_</t>
  </si>
  <si>
    <t>Feckenham 132kV_Pershore 66 11_</t>
  </si>
  <si>
    <t>Feckenham 66kV_Home Farm</t>
  </si>
  <si>
    <t>Feckenham 66kV_ISIS House STOR</t>
  </si>
  <si>
    <t>Feckenham 132kV_Ipsley 66 11_</t>
  </si>
  <si>
    <t>Feckenham 132kV_Ledbury 66 11 (T2)_</t>
  </si>
  <si>
    <t>Feckenham 66kV_Littleton Pastures</t>
  </si>
  <si>
    <t>Feckenham 132kV_Long Marston 66 11_</t>
  </si>
  <si>
    <t>Feckenham 66kV_Lower Farm, Newnham, B95 6FD</t>
  </si>
  <si>
    <t>Feckenham 132kV_Moreton 66 11_</t>
  </si>
  <si>
    <t>Feckenham 66kV_Northwick AD</t>
  </si>
  <si>
    <t>Feckenham 132kV_Redditch North 66 11__</t>
  </si>
  <si>
    <t>Feckenham 132kV_Redditch South 66 11_</t>
  </si>
  <si>
    <t>Feckenham 66kV_Balladoole Solar A (Roundhill)</t>
  </si>
  <si>
    <t>Feckenham 66kV_Rotherdale Solar Farm</t>
  </si>
  <si>
    <t>Feckenham 132kV_Stow 66 11_</t>
  </si>
  <si>
    <t>Feckenham 132kV_Strensham 66 11_</t>
  </si>
  <si>
    <t>Feckenham 132kV_Tewkesbury 66 11_</t>
  </si>
  <si>
    <t>Feckenham 66kV_Wickhamford PV</t>
  </si>
  <si>
    <t>Feckenham 66kV_Wormington 66 11__</t>
  </si>
  <si>
    <t>Iron Acton 132kV</t>
  </si>
  <si>
    <t>Iron Acton 132kV_Chipping Sodbury 132 33__</t>
  </si>
  <si>
    <t>Iron Acton 132kV_Ryeford 132 33__</t>
  </si>
  <si>
    <t>_NO NAME_ [SANG3J]</t>
  </si>
  <si>
    <t>Iron Acton 132kV_Ryeford 132 33_Actrees Farm PV</t>
  </si>
  <si>
    <t>Iron Acton 132kV_Chipping Sodbury 132 33_Alveston 33 11</t>
  </si>
  <si>
    <t>_NO NAME_ [BERB5J]</t>
  </si>
  <si>
    <t>Iron Acton 132kV_Ryeford 132 33_Berkeley 33 11</t>
  </si>
  <si>
    <t>Iron Acton 132kV_Ryeford 132 33_Dursley 33 11</t>
  </si>
  <si>
    <t>Iron Acton 132kV_Ryeford 132 33_Camp 33 11</t>
  </si>
  <si>
    <t>Iron Acton 132kV_Ryeford 132 33_Hill House Farm Solar</t>
  </si>
  <si>
    <t>Iron Acton 132kV_Ryeford 132 33_Cherington 33 11</t>
  </si>
  <si>
    <t>Iron Acton 132kV_Chipping Sodbury 132 11 (GT1 GT2 &amp; T3)_</t>
  </si>
  <si>
    <t>Iron Acton 132kV_Chipping Sodbury 132 33_Cowhorn 33 11</t>
  </si>
  <si>
    <t>Iron Acton 132kV_Ryeford 132 33_Dudbridge 33 11</t>
  </si>
  <si>
    <t>Iron Acton 132kV_Chipping Sodbury 132 33_Hammerley Down 33 11</t>
  </si>
  <si>
    <t>Iron Acton 132kV_Ryeford 132 33_Javelin Park EFW</t>
  </si>
  <si>
    <t>Iron Acton 132kV_Berkeley Solar Farm, GL13 9TQ</t>
  </si>
  <si>
    <t>Iron Acton 132kV_Chipping Sodbury 132 33_Naishcombe Hill 33 11</t>
  </si>
  <si>
    <t>Iron Acton 132kV_Ryeford 132 33_Netherhills 33 11</t>
  </si>
  <si>
    <t>Iron Acton 132kV_Chipping Sodbury 132 33_Oxbridge 33 11</t>
  </si>
  <si>
    <t>Iron Acton 132kV_Chipping Sodbury 33kV_Rag Lane Solar, Wotton under Edge, Gloucestershire, GL12 8LD</t>
  </si>
  <si>
    <t>Iron Acton 132kV_Chipping Sodbury 132 33_Ring O Bells Solar</t>
  </si>
  <si>
    <t>Iron Acton 132kV_Ryeford 132 33_Ryeford 33 11</t>
  </si>
  <si>
    <t>_NO NAME_ [SANG9J]</t>
  </si>
  <si>
    <t>Ironbridge &amp; Shrewsbury 132kV</t>
  </si>
  <si>
    <t>Ironbridge &amp; Shrewsbury 132kV_Ironbridge 132 33__</t>
  </si>
  <si>
    <t>Ironbridge &amp; Shrewsbury 132kV_Shrewsbury 132 33__</t>
  </si>
  <si>
    <t>_NO NAME_ [BISC33 1-CRAA33 2-CRAA33 1-CRA...]</t>
  </si>
  <si>
    <t>Ironbridge &amp; Shrewsbury 132kV_Ketley 132 33__</t>
  </si>
  <si>
    <t>_NO NAME_ [PEPF3J]</t>
  </si>
  <si>
    <t>Ironbridge &amp; Shrewsbury 132kV_Wistow Lodge Solar, SY4 4PZ</t>
  </si>
  <si>
    <t>Ironbridge &amp; Shrewsbury 132kV_Shrewsbury 132 33_Battlefield Generation</t>
  </si>
  <si>
    <t>Ironbridge &amp; Shrewsbury 132kV_Shrewsbury 132 33_Bayston Hill 33 11</t>
  </si>
  <si>
    <t>Ironbridge &amp; Shrewsbury 132kV_Shrewsbury 132 33_Berrington 33 11</t>
  </si>
  <si>
    <t>Ironbridge &amp; Shrewsbury 132kV_Shrewsbury 132 33_Weir Hill 33 11</t>
  </si>
  <si>
    <t>Ironbridge &amp; Shrewsbury 132kV_Shrewsbury 132 33_Berrington Farm, SY5 6HD</t>
  </si>
  <si>
    <t>Ironbridge &amp; Shrewsbury 132kV_Ironbridge 132 33_Broseley 33 11</t>
  </si>
  <si>
    <t>Ironbridge &amp; Shrewsbury 132kV_Ketley 132 11 (GT4 T1 &amp; T2 HS)_</t>
  </si>
  <si>
    <t>Ironbridge &amp; Shrewsbury 132kV_Shrewsbury 132 33_Dothill 33 11 (T1 &amp; T2)</t>
  </si>
  <si>
    <t>Ironbridge &amp; Shrewsbury 132kV_Ketley 132 33_Cheswell Grange, TF10 9AE</t>
  </si>
  <si>
    <t>Ironbridge &amp; Shrewsbury 132kV_Shrewsbury 132 33_Spring Gardens</t>
  </si>
  <si>
    <t>Ironbridge &amp; Shrewsbury 132kV_Ketley 132 33_Snedshill 33 11</t>
  </si>
  <si>
    <t>Ironbridge &amp; Shrewsbury 132kV_Ketley 132 33_Donnington 33 11</t>
  </si>
  <si>
    <t>Ironbridge &amp; Shrewsbury 132kV_Ironbridge 132 33_Easthope 33 11</t>
  </si>
  <si>
    <t>Ironbridge &amp; Shrewsbury 132kV_Ketley 132 33_Newport 33 11</t>
  </si>
  <si>
    <t>Ironbridge &amp; Shrewsbury 132kV_Ironbridge 132 33_Halesfield 33 11</t>
  </si>
  <si>
    <t>Ironbridge &amp; Shrewsbury 132kV_Shrewsbury 132 33_Harlescott 33 11</t>
  </si>
  <si>
    <t>Ironbridge &amp; Shrewsbury 132kV_Hortonwood 132 11_</t>
  </si>
  <si>
    <t>Ironbridge &amp; Shrewsbury 132kV_Shrewsbury 132 33_Leaton 33 11</t>
  </si>
  <si>
    <t>Ironbridge &amp; Shrewsbury 132kV_Ironbridge 132 33_Madeley 33 11</t>
  </si>
  <si>
    <t>Ironbridge &amp; Shrewsbury 132kV_Shrewsbury 132 33_Malehurst 33 11</t>
  </si>
  <si>
    <t>_NO NAME_ [MNLY9J]</t>
  </si>
  <si>
    <t>Ironbridge &amp; Shrewsbury 132kV_Peplow</t>
  </si>
  <si>
    <t>Ironbridge &amp; Shrewsbury 132kV_Shrewsbury 132 33_Priest Weston 33 11</t>
  </si>
  <si>
    <t>Ironbridge &amp; Shrewsbury 132kV_Ironbridge 132 33_Quatt 33 11 (T2)</t>
  </si>
  <si>
    <t>Ironbridge &amp; Shrewsbury 132kV_Shrewsbury 132 33_Roushill 33 11</t>
  </si>
  <si>
    <t>Ironbridge &amp; Shrewsbury 132kV_Shrewsbury 132 33_Rowton 33 11</t>
  </si>
  <si>
    <t>Ironbridge &amp; Shrewsbury 132kV_Ketley 132 33_Sankey 33 11 (T1)</t>
  </si>
  <si>
    <t>Ironbridge &amp; Shrewsbury 132kV_Ketley 132 33_Sankey 33 11 (T2)</t>
  </si>
  <si>
    <t>Ironbridge &amp; Shrewsbury 132kV_Ketley 132 33_Shifnal 33 11</t>
  </si>
  <si>
    <t>Ironbridge &amp; Shrewsbury 132kV_Ironbridge 132 33_Star Aluminium A 33 11 (T4)</t>
  </si>
  <si>
    <t>Ironbridge &amp; Shrewsbury 132kV_Ironbridge 132 33_Star Aluminium B 33 11 (T1 &amp; T3)</t>
  </si>
  <si>
    <t>Ironbridge &amp; Shrewsbury 132kV_Ironbridge 132 33_Star Aluminium A 33 11 (T2)</t>
  </si>
  <si>
    <t>Ironbridge &amp; Shrewsbury 132kV_Shrewsbury 132 33_Sundorne Solar Park generation</t>
  </si>
  <si>
    <t>Ironbridge &amp; Shrewsbury 132kV_Ketley 132 33_Telford 54 (IDNO)</t>
  </si>
  <si>
    <t>Ironbridge &amp; Shrewsbury 132kV_Ironbridge 132 33_Upper Meadowly Farm PV</t>
  </si>
  <si>
    <t>Ironbridge &amp; Shrewsbury 132kV_Ironbridge 132 33_Worfield 33 11</t>
  </si>
  <si>
    <t>Nechells 132kV</t>
  </si>
  <si>
    <t>Lea Marston 132kV</t>
  </si>
  <si>
    <t>Kitwell 132kV</t>
  </si>
  <si>
    <t>Lea Marston 132kV_Tamworth and Tamworth Town_</t>
  </si>
  <si>
    <t>_NO NAME_ [BROF3 1-BROF3 2-BROFT1-BROFT2]</t>
  </si>
  <si>
    <t>_NO NAME_ [HAUN3J]</t>
  </si>
  <si>
    <t>_NO NAME_ [ILLL3ESS]</t>
  </si>
  <si>
    <t>Lea Marston 132kV_Jaguar Land Rover, B92 8NW</t>
  </si>
  <si>
    <t>Nechells 132kV_Network Rail Washwood Heath__</t>
  </si>
  <si>
    <t>Lea Marston 132kV_Air Liquide</t>
  </si>
  <si>
    <t>Lea Marston 132kV_Tamworth and Tamworth Town_Apollo</t>
  </si>
  <si>
    <t>Nechells 132kV_Hockley 132 11_</t>
  </si>
  <si>
    <t>Lea Marston 132kV_Tamworth and Tamworth Town_Atherstone</t>
  </si>
  <si>
    <t>Lea Marston 132kV_Tamworth and Tamworth Town_Polesworth</t>
  </si>
  <si>
    <t>Lea Marston 132kV_Tamworth Grid 33kV _Baddesley Pk Biomass</t>
  </si>
  <si>
    <t>Lea Marston 132kV_Tamworth Grid 33kV _Baddesley Park PV</t>
  </si>
  <si>
    <t>Kitwell 132kV_Halesowen 132 11_</t>
  </si>
  <si>
    <t>Kitwell 132kV_Bartley Green 132 11_</t>
  </si>
  <si>
    <t>Lea Marston 132kV_Tamworth and Tamworth Town_Tamworth 11</t>
  </si>
  <si>
    <t>Nechells 132kV_Boughton Road 132 11 (GT1 &amp; GT2)_</t>
  </si>
  <si>
    <t>Lea Marston 132kV_Tamworth and Tamworth Town_Birch Coppice</t>
  </si>
  <si>
    <t>Nechells 132kV_Bordesley 132 11_</t>
  </si>
  <si>
    <t>Kitwell 132kV_Bournville 132 11_</t>
  </si>
  <si>
    <t>Lea Marston 132kV_Bromford</t>
  </si>
  <si>
    <t>Nechells 132kV_Castle Bromwich 132 11 (GT1 &amp; GT2)_</t>
  </si>
  <si>
    <t>Lea Marston 132kV_Maybrook Road</t>
  </si>
  <si>
    <t>Nechells 132kV_Cheapside 132 11_</t>
  </si>
  <si>
    <t>Kitwell 132kV_Chad Valley 132 11_</t>
  </si>
  <si>
    <t>Nechells 132kV_Chester Street 132 11_</t>
  </si>
  <si>
    <t>Lea Marston 132kV_Chelmsley Wood 132 11_</t>
  </si>
  <si>
    <t>Nechells 132kV_Summer Lane 132 11_</t>
  </si>
  <si>
    <t>Lea Marston 132kV_Hams Hall South 132 11_</t>
  </si>
  <si>
    <t>Lea Marston 132kV_Copt Heath 132 11_</t>
  </si>
  <si>
    <t>Lea Marston 132kV_Elmdon 132 11_</t>
  </si>
  <si>
    <t>Nechells 132kV_Erdington 132 11_</t>
  </si>
  <si>
    <t>Lea Marston 132kV_Sutton Coldfield 132 11_</t>
  </si>
  <si>
    <t>Lea Marston 132kV_Tamworth and Tamworth Town_Grendon House Solar Farm generation</t>
  </si>
  <si>
    <t>Kitwell 132kV_Hall Green 132 11_</t>
  </si>
  <si>
    <t>Lea Marston 132kV_Haunton Manor Farm Solar Project</t>
  </si>
  <si>
    <t>Nechells 132kV_Sparkbrook 132 11_</t>
  </si>
  <si>
    <t>Kitwell 132kV_Highters Heath 132 11_</t>
  </si>
  <si>
    <t>_NO NAME_ [ILLL9ESS]</t>
  </si>
  <si>
    <t>Nechells 132kV_Nechells West 132 11_</t>
  </si>
  <si>
    <t>Lea Marston 132kV_Kitts Green 132 11 (GT1 GT2 GT3)_</t>
  </si>
  <si>
    <t>Kitwell 132kV_Longbridge 132 11_</t>
  </si>
  <si>
    <t>Lea Marston 132kV_Solihull 132 11_</t>
  </si>
  <si>
    <t>Lea Marston 132kV_Tamworth and Tamworth Town_Mercia Park IDNO 11</t>
  </si>
  <si>
    <t>Lea Marston 132kV_Tamworth Town_Moor Lane Solar Farm, B79 0BX</t>
  </si>
  <si>
    <t>Lea Marston 132kV_Peddimore Hall</t>
  </si>
  <si>
    <t>Kitwell 132kV_Selly Oak 132 11_</t>
  </si>
  <si>
    <t>Kitwell 132kV_Rednal 132 11_</t>
  </si>
  <si>
    <t>Kitwell 132kV_Shirley 132 11 (GT2 GT3 &amp; GT1)_</t>
  </si>
  <si>
    <t>Lea Marston 132kV_Tamworth Town 132 11_</t>
  </si>
  <si>
    <t>Kitwell 132kV_Univ. of Birmingham 132 11_</t>
  </si>
  <si>
    <t>Lea Marston 132kV_Tamworth and Tamworth Town_Wood End</t>
  </si>
  <si>
    <t>Ocker Hill 132kV</t>
  </si>
  <si>
    <t>Ocker Hill 132kV_Ocker Hill 132 33__</t>
  </si>
  <si>
    <t>_NO NAME_ [OCKH33 3-SAND33GE-WEDP33]</t>
  </si>
  <si>
    <t>Ocker Hill 132kV_Black Lake 132 11_</t>
  </si>
  <si>
    <t>Ocker Hill 132kV_Ocker Hill 132 11_</t>
  </si>
  <si>
    <t>Ocker Hill 132kV_Ocker Hill 132 33_Sandwell Power STOR</t>
  </si>
  <si>
    <t>Ocker Hill 132kV_Ocker Hill 132 33_Wednesbury Power</t>
  </si>
  <si>
    <t>Oldbury 132kV</t>
  </si>
  <si>
    <t>Oldbury 132kV_Oldbury 132 33_Union Road generation</t>
  </si>
  <si>
    <t>Oldbury 132kV_Birchfield Lane 132 11_</t>
  </si>
  <si>
    <t>Oldbury 132kV_Giffords Way, B70 7JR</t>
  </si>
  <si>
    <t>Oldbury 132kV_Tividale 132 11_</t>
  </si>
  <si>
    <t>Oldbury 132kV_Oldbury 132 11 (GT1 T5)_</t>
  </si>
  <si>
    <t>Penn 132kV</t>
  </si>
  <si>
    <t>_NO NAME_ [STOU  2 dum]</t>
  </si>
  <si>
    <t>Penn 132kV_Hinksford 132 33__</t>
  </si>
  <si>
    <t>_NO NAME_ [76ZHKC22-76ZWLFB1-KINV33 1-ZHK...]</t>
  </si>
  <si>
    <t>Penn 132kV_Wolverhampton West 132 33__</t>
  </si>
  <si>
    <t>Penn 132kV_Wolverhampton West 132 33_Albrighton 33 11 (T2A)</t>
  </si>
  <si>
    <t>_NO NAME_ [BICS9GEN]</t>
  </si>
  <si>
    <t>Penn 132kV_Coseley 132 11_</t>
  </si>
  <si>
    <t>Penn 132kV_Dudley 132 11_</t>
  </si>
  <si>
    <t>Penn 132kV_Hinksford 132 11 (GT1B GT2B &amp; T5 OS)_</t>
  </si>
  <si>
    <t>Penn 132kV_Hinksford 132 33_Hinksford Farm Gas</t>
  </si>
  <si>
    <t>Penn 132kV_Lye 132 11_</t>
  </si>
  <si>
    <t>Penn 132kV_Wolverhampton West 132 33_Pattingham 33 11</t>
  </si>
  <si>
    <t>_NO NAME_ [WOBE9ESS]</t>
  </si>
  <si>
    <t>Penn 132kV_Wolverhampton West 132 33_Wolverhampton West 33 11</t>
  </si>
  <si>
    <t>Penn 132kV_Woodside 132 11_</t>
  </si>
  <si>
    <t>Port Ham 132kV</t>
  </si>
  <si>
    <t>Port Ham 132kV_Cheltenham 132 66__</t>
  </si>
  <si>
    <t>Port Ham 132kV_Hereford (Walham) 132 66_</t>
  </si>
  <si>
    <t>_NO NAME_ [ASOS3PV]</t>
  </si>
  <si>
    <t>Port Ham 132kV_Castle Meads 132 33__</t>
  </si>
  <si>
    <t>Port Ham 132kV_Lydney 132 33__</t>
  </si>
  <si>
    <t>Port Ham 132kV_Frampton Solar, GL2 7EQ</t>
  </si>
  <si>
    <t>Port Ham 132kV_Gravel Farm PV</t>
  </si>
  <si>
    <t>_NO NAME_ [HIGS3_M1]</t>
  </si>
  <si>
    <t>Port Ham 132kV_Longney Estate</t>
  </si>
  <si>
    <t>Port Ham 132kV_Milton End Solar Farm, Milton End, Arlingham, GL2 7JH</t>
  </si>
  <si>
    <t>_NO NAME_ [PERG3J]</t>
  </si>
  <si>
    <t>Port Ham 132kV_Ploddy House Farm</t>
  </si>
  <si>
    <t>Port Ham 132kV_Ryall</t>
  </si>
  <si>
    <t>Port Ham 132kV_Lydney 132 33_Mitcheldean 33 11</t>
  </si>
  <si>
    <t>Port Ham 132kV_Cheltenham 132 66_Alderton 66 11</t>
  </si>
  <si>
    <t>Port Ham 132kV_Cheltenham 132 66_Aston Somerville, WR12 7JD</t>
  </si>
  <si>
    <t>Port Ham 132kV_Eastern Avenue 132 11_</t>
  </si>
  <si>
    <t>Port Ham 132kV_Lydney 132 33_Bilson 33 11</t>
  </si>
  <si>
    <t>Port Ham 132kV_Cheltenham 132 66_Bishops Cleeve 66 11</t>
  </si>
  <si>
    <t>Port Ham 132kV_Lydney 132 33_Bixhead 33 11</t>
  </si>
  <si>
    <t>Port Ham 132kV_Castle Meads 132 33_Bristol Rd Glos STOR</t>
  </si>
  <si>
    <t>Port Ham 132kV_Castle Meads 132 33_Brockworth 33 11</t>
  </si>
  <si>
    <t>Port Ham 132kV_Cheltenham 132 11_</t>
  </si>
  <si>
    <t>Port Ham 132kV_Commercial Road 132 11 (GT1 &amp; TA TB)_</t>
  </si>
  <si>
    <t>Port Ham 132kV_Castle Meads 132 33_Twigworth Court Farm</t>
  </si>
  <si>
    <t>Port Ham 132kV_Eastern Avenue 132 11 (Barclays GT4)_</t>
  </si>
  <si>
    <t>Port Ham 132kV_Hereford (Walham) 132 66_Hereford South 66 11</t>
  </si>
  <si>
    <t>Port Ham 132kV_Lydney 132 33_Elton 33 11</t>
  </si>
  <si>
    <t>Port Ham 132kV_Lydney 132 33_Hall Farm PV Awre</t>
  </si>
  <si>
    <t>Port Ham 132kV_Hereford (Walham) 132 66_Hereford Central 66 11</t>
  </si>
  <si>
    <t>Port Ham 132kV_Hereford (Walham) 132 66_Hereford North 66 11</t>
  </si>
  <si>
    <t>Port Ham 132kV_Lydney 132 33_Mead Lane 33 11</t>
  </si>
  <si>
    <t>Port Ham 132kV_Castle Meads 132 33_Rotol 33 11</t>
  </si>
  <si>
    <t>Port Ham 132kV_Lydney 132 33_Lydney 33 11</t>
  </si>
  <si>
    <t>Port Ham 132kV_Marle Hill 132 11 (GT1 &amp; TD TC OS)_</t>
  </si>
  <si>
    <t>Port Ham 132kV_Montpellier 132 11_</t>
  </si>
  <si>
    <t>Port Ham 132kV_Castle Meads 132 33_Tuffley 33 11 (T1A T2A &amp; T1B T2B)</t>
  </si>
  <si>
    <t>Port Ham 132kV_Lydney 132 33_Princess Royal 33 11</t>
  </si>
  <si>
    <t>Port Ham 132kV_Lydney 132 33_Stowfield 33 11</t>
  </si>
  <si>
    <t>Port Ham 132kV_Castle Meads 132 33_Sudmeadow Rd STOR</t>
  </si>
  <si>
    <t>Port Ham 132kV_Tewkesbury 132 11_</t>
  </si>
  <si>
    <t>Cellarhead 132kV</t>
  </si>
  <si>
    <t>Cellarhead 132kV_Meaford 'C' 132 33__</t>
  </si>
  <si>
    <t>Cellarhead 132kV_Boothen 132 33__</t>
  </si>
  <si>
    <t>Cellarhead 132kV_Forsbrook 132 33__</t>
  </si>
  <si>
    <t>Cellarhead 132kV_Whitfield 132 33__</t>
  </si>
  <si>
    <t>Cellarhead 132kV_WHIC33 2_</t>
  </si>
  <si>
    <t>Cellarhead 132kV_Network Rail Kidsgrove__</t>
  </si>
  <si>
    <t>Cellarhead 132kV_Longton 132 33_</t>
  </si>
  <si>
    <t>Cellarhead 132kV_Newcastle 132 33__</t>
  </si>
  <si>
    <t>HYB:[Cellarhead 132kV_Meaford 'C' 132 33_] &amp; [Cellarhead 132kV_Forsbrook 132 33_]-&gt;Cellarhead 132kV_Forsbrook 132 33_Simplex 33 11</t>
  </si>
  <si>
    <t>Cellarhead 132kV_Meaford 'C' 132 33_Bearstone 33 11</t>
  </si>
  <si>
    <t>Cellarhead 132kV_Boothen 132 11 (GT1B GT2B &amp; T3)_</t>
  </si>
  <si>
    <t>Cellarhead 132kV_Burslem 132 11_</t>
  </si>
  <si>
    <t>Cellarhead 132kV_Forsbrook 132 33_Cauldon Cement (33kV Supply)</t>
  </si>
  <si>
    <t>Cellarhead 132kV_Forsbrook 132 33_Cauldon 33 11</t>
  </si>
  <si>
    <t>Cellarhead 132kV_Whitfield 132 33_Chatterley Whitfield</t>
  </si>
  <si>
    <t>Cellarhead 132kV_Forsbrook 132 33_Cheadle 33 11 (T1 &amp; T2)</t>
  </si>
  <si>
    <t>Cellarhead 132kV_Whitfield 132 33_Cheddleton 33 11</t>
  </si>
  <si>
    <t>Cellarhead 132kV_Meaford 'C' 132 33_Cotes Heath 33 11</t>
  </si>
  <si>
    <t>Cellarhead 132kV_Whitfield 132 33_Congleton 33 11</t>
  </si>
  <si>
    <t>Cellarhead 132kV_Meaford 'C' 132 33_Eccleshall 33 11</t>
  </si>
  <si>
    <t>Cellarhead 132kV_Whitfield 132 33_Endon 33 11</t>
  </si>
  <si>
    <t>Cellarhead 132kV_Longton 132 11_</t>
  </si>
  <si>
    <t>Cellarhead 132kV_Forsbrook 132 33_Froghall 33 11</t>
  </si>
  <si>
    <t>Cellarhead 132kV_Meaford 'C' 132 33_Gnosall 33 11</t>
  </si>
  <si>
    <t>Cellarhead 132kV_Whitfield 132 33_Goldenhill Bank 33 11</t>
  </si>
  <si>
    <t>Cellarhead 132kV_Boothen 132 33_Hanford Waste Services</t>
  </si>
  <si>
    <t>Cellarhead 132kV_Forsbrook 132 33_Heywood Grange Farm PV</t>
  </si>
  <si>
    <t>Cellarhead 132kV_Meaford 'C' 132 33_High Offley 33 11</t>
  </si>
  <si>
    <t>Cellarhead 132kV_Meaford 'C' 132 33_Hill Chorlton 33 11</t>
  </si>
  <si>
    <t>Cellarhead 132kV_Meaford 'C' 132 33_Hinstock 33 11</t>
  </si>
  <si>
    <t>Cellarhead 132kV_Newcastle 132 11_Keele University</t>
  </si>
  <si>
    <t>Cellarhead 132kV_Meaford 'C' 132 33_Hookgate 33 11</t>
  </si>
  <si>
    <t>Cellarhead 132kV_Forsbrook 132 33_Kingsley Holt 33 11</t>
  </si>
  <si>
    <t>Cellarhead 132kV_Whitfield 132 33_Knypersley 33 11</t>
  </si>
  <si>
    <t>Cellarhead 132kV_Whitfield 132 33_Leek 33 11</t>
  </si>
  <si>
    <t>Cellarhead 132kV_Forsbrook 132 33_Lower Newton Solar Farm</t>
  </si>
  <si>
    <t>Cellarhead 132kV_Meaford 'C' 132 33_Market Drayton 33 11</t>
  </si>
  <si>
    <t>Cellarhead 132kV_Meaford 'C' 132 33_Meaford 33 11</t>
  </si>
  <si>
    <t>Cellarhead 132kV_Forsbrook 132 33_Moneystone Quarry PV</t>
  </si>
  <si>
    <t>Cellarhead 132kV_Newcastle 132 11__</t>
  </si>
  <si>
    <t>Cellarhead 132kV_Newcastle 132 33_Scot Hay 33 11</t>
  </si>
  <si>
    <t>Cellarhead 132kV_Forsbrook 132 33_Simplex 33 11</t>
  </si>
  <si>
    <t>Cellarhead 132kV_Stagefields 132 11_</t>
  </si>
  <si>
    <t>Cellarhead 132kV_Forsbrook 132 33_Stagefields 33 11 (T6)</t>
  </si>
  <si>
    <t>Cellarhead 132kV_Newcastle 132 33_Staunch Standby STOR</t>
  </si>
  <si>
    <t>Cellarhead 132kV_Newcastle 132 33_Talke 33 11</t>
  </si>
  <si>
    <t>Cellarhead 132kV_Forsbrook 132 33_Tean 33 11</t>
  </si>
  <si>
    <t>Cellarhead 132kV_Forsbrook 132 33_Totmonslow Cottage, ST10 4JJ</t>
  </si>
  <si>
    <t>Cellarhead 132kV_Whitfield 132 33_Whitfield 33 11</t>
  </si>
  <si>
    <t>Location name/ID</t>
  </si>
  <si>
    <t>Parent location</t>
  </si>
  <si>
    <t>Local charge 1
£/kVA/year</t>
  </si>
  <si>
    <t>Remote charge 1
£/kVA/year</t>
  </si>
  <si>
    <t xml:space="preserve">Fulcrum Electricity Assets Ltd - GSP_E </t>
  </si>
  <si>
    <t>E21, E22</t>
  </si>
  <si>
    <t>E1, E2</t>
  </si>
  <si>
    <t>5E1, 5E2</t>
  </si>
  <si>
    <t>6E1, 6E2</t>
  </si>
  <si>
    <t>7E1, 7E2</t>
  </si>
  <si>
    <t>8E1, 8E2</t>
  </si>
  <si>
    <t>9E1, 9E2</t>
  </si>
  <si>
    <t>2E</t>
  </si>
  <si>
    <t>12E</t>
  </si>
  <si>
    <t>22E</t>
  </si>
  <si>
    <t>32E</t>
  </si>
  <si>
    <t>42E</t>
  </si>
  <si>
    <t>52E</t>
  </si>
  <si>
    <t>62E</t>
  </si>
  <si>
    <t>72E</t>
  </si>
  <si>
    <t>82E</t>
  </si>
  <si>
    <t>92E</t>
  </si>
  <si>
    <t>E15, E16, E17, E18, E19, E48, E49, E50, E51, E52</t>
  </si>
  <si>
    <t>E41, E42</t>
  </si>
  <si>
    <t>E62</t>
  </si>
  <si>
    <t>E71, E72</t>
  </si>
  <si>
    <t>E91, E92</t>
  </si>
  <si>
    <t>E01, E02, E1L, E2H</t>
  </si>
  <si>
    <t>E31, E32, E3L, E3H</t>
  </si>
  <si>
    <t xml:space="preserve">1E1, 1E2, 1EL, 1EH </t>
  </si>
  <si>
    <t>2E1, 2E2, 2EL, 2EH</t>
  </si>
  <si>
    <t>3E1, 3E2, 3EL, 3EH</t>
  </si>
  <si>
    <t>4E1, 4E2, 4EL, 4EH</t>
  </si>
  <si>
    <t>E21</t>
  </si>
  <si>
    <t>E1</t>
  </si>
  <si>
    <t>5E1</t>
  </si>
  <si>
    <t>6E1</t>
  </si>
  <si>
    <t>7E1</t>
  </si>
  <si>
    <t>8E1</t>
  </si>
  <si>
    <t>9E1</t>
  </si>
  <si>
    <t>E15, E16, E17, E18, E19</t>
  </si>
  <si>
    <t>E41</t>
  </si>
  <si>
    <t>E71</t>
  </si>
  <si>
    <t>E22</t>
  </si>
  <si>
    <t>E2</t>
  </si>
  <si>
    <t>5E2</t>
  </si>
  <si>
    <t>6E2</t>
  </si>
  <si>
    <t>7E2</t>
  </si>
  <si>
    <t>8E2</t>
  </si>
  <si>
    <t>9E2</t>
  </si>
  <si>
    <t>E48, E49, E50, E51, E52</t>
  </si>
  <si>
    <t>E42</t>
  </si>
  <si>
    <t>E72</t>
  </si>
  <si>
    <t>512</t>
  </si>
  <si>
    <t>532</t>
  </si>
  <si>
    <t>E01, E1L</t>
  </si>
  <si>
    <t>E31, E3L</t>
  </si>
  <si>
    <t>1E1, 1EL</t>
  </si>
  <si>
    <t>2E1, 2EL</t>
  </si>
  <si>
    <t>3E1, 3EL</t>
  </si>
  <si>
    <t>4E1, 4EL</t>
  </si>
  <si>
    <t>E02, E2H</t>
  </si>
  <si>
    <t>E32, E3H</t>
  </si>
  <si>
    <t>1E2, 1EH</t>
  </si>
  <si>
    <t>2E2, 2EH</t>
  </si>
  <si>
    <t>3E2, 3EH</t>
  </si>
  <si>
    <t>4E2, 4EH</t>
  </si>
  <si>
    <t>52E, 62E, 72E, 82E, 92E, 532</t>
  </si>
  <si>
    <t>E02, E22, E32, 1E2, 2E2, 3E2, 4E2, E2, 5E2, 6E2, 7E2, 8E2, 9E2, 2E, 12E, 22E, 32E, 42E, E48, E49, E50, E51, E52, E42, E62, E72, 512, E2H, E3H, 1EH, 2EH, 3EH, 4EH</t>
  </si>
  <si>
    <t>E01, E21, E31, 1E1, 2E1, 3E1, 4E1, E1, 5E1, 6E1, 7E1, 8E1, 9E1, E15, E16, E17, E18, E19, E41, E71, E1L, E3L, 1EL, 2EL, 3EL, 4EL,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</si>
</sst>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0.000;\-0.000;;@\,"/>
    <numFmt numFmtId="183" formatCode="0.00;\-0.00;;@\,"/>
    <numFmt numFmtId="184" formatCode="0;\-0;;@\,"/>
  </numFmts>
  <fonts count="35" x14ac:knownFonts="1">
    <font>
      <sz val="10"/>
      <name val="Arial"/>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s>
  <fills count="39">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0">
    <xf numFmtId="0" fontId="0" fillId="0" borderId="0"/>
    <xf numFmtId="0" fontId="11" fillId="0" borderId="0" applyNumberFormat="0" applyFill="0" applyBorder="0" applyAlignment="0" applyProtection="0"/>
    <xf numFmtId="0" fontId="12" fillId="5" borderId="7" applyNumberFormat="0" applyAlignment="0" applyProtection="0"/>
    <xf numFmtId="0" fontId="13" fillId="0" borderId="0" applyNumberFormat="0" applyFill="0" applyBorder="0" applyAlignment="0" applyProtection="0">
      <alignment vertical="top"/>
      <protection locked="0"/>
    </xf>
    <xf numFmtId="0" fontId="19" fillId="0" borderId="9" applyNumberFormat="0" applyFill="0" applyAlignment="0" applyProtection="0"/>
    <xf numFmtId="0" fontId="11" fillId="0" borderId="10" applyNumberFormat="0" applyFill="0" applyAlignment="0" applyProtection="0"/>
    <xf numFmtId="0" fontId="6" fillId="0" borderId="0"/>
    <xf numFmtId="43" fontId="6" fillId="0" borderId="0" applyFont="0" applyFill="0" applyBorder="0" applyAlignment="0" applyProtection="0"/>
    <xf numFmtId="0" fontId="24" fillId="24" borderId="0" applyNumberFormat="0" applyBorder="0" applyAlignment="0" applyProtection="0"/>
    <xf numFmtId="0" fontId="3" fillId="6"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3" fillId="27" borderId="0" applyNumberFormat="0" applyBorder="0" applyAlignment="0" applyProtection="0"/>
    <xf numFmtId="0" fontId="24" fillId="28" borderId="0" applyNumberFormat="0" applyBorder="0" applyAlignment="0" applyProtection="0"/>
    <xf numFmtId="0" fontId="28" fillId="0" borderId="0"/>
    <xf numFmtId="0" fontId="30" fillId="35" borderId="0" applyNumberFormat="0" applyBorder="0" applyAlignment="0" applyProtection="0"/>
    <xf numFmtId="0" fontId="4" fillId="0" borderId="0"/>
    <xf numFmtId="0" fontId="2" fillId="6" borderId="0" applyNumberFormat="0" applyBorder="0" applyAlignment="0" applyProtection="0"/>
    <xf numFmtId="0" fontId="2" fillId="27" borderId="0" applyNumberFormat="0" applyBorder="0" applyAlignment="0" applyProtection="0"/>
    <xf numFmtId="0" fontId="1" fillId="0" borderId="0" applyNumberFormat="0" applyFill="0" applyBorder="0" applyAlignment="0" applyProtection="0">
      <alignment horizontal="left"/>
    </xf>
  </cellStyleXfs>
  <cellXfs count="296">
    <xf numFmtId="0" fontId="0" fillId="0" borderId="0" xfId="0"/>
    <xf numFmtId="0" fontId="6"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8" fillId="2" borderId="0" xfId="0" applyFont="1" applyFill="1" applyAlignment="1">
      <alignment vertical="center"/>
    </xf>
    <xf numFmtId="0" fontId="0" fillId="0" borderId="1" xfId="0" applyBorder="1" applyAlignment="1">
      <alignment vertical="center"/>
    </xf>
    <xf numFmtId="0" fontId="6" fillId="0" borderId="0" xfId="0" applyFont="1" applyAlignment="1">
      <alignment wrapText="1"/>
    </xf>
    <xf numFmtId="0" fontId="7" fillId="0" borderId="0" xfId="0" applyFont="1" applyAlignment="1">
      <alignment vertical="top" wrapText="1"/>
    </xf>
    <xf numFmtId="0" fontId="14" fillId="2" borderId="0" xfId="3" applyFont="1" applyFill="1" applyAlignment="1" applyProtection="1">
      <alignment vertical="center"/>
    </xf>
    <xf numFmtId="0" fontId="7" fillId="7" borderId="1" xfId="0" applyFont="1" applyFill="1" applyBorder="1" applyAlignment="1">
      <alignment horizontal="center" vertical="center" wrapText="1"/>
    </xf>
    <xf numFmtId="0" fontId="6" fillId="0" borderId="1" xfId="0" quotePrefix="1" applyFont="1" applyBorder="1" applyAlignment="1">
      <alignment horizontal="left" vertical="top" wrapText="1"/>
    </xf>
    <xf numFmtId="0" fontId="7" fillId="7" borderId="1" xfId="0" applyFont="1" applyFill="1" applyBorder="1" applyAlignment="1" applyProtection="1">
      <alignment vertical="center" wrapText="1"/>
      <protection locked="0"/>
    </xf>
    <xf numFmtId="0" fontId="15"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6" fillId="0" borderId="1" xfId="0" quotePrefix="1" applyFont="1" applyBorder="1" applyAlignment="1">
      <alignment horizontal="center" vertical="center" wrapText="1"/>
    </xf>
    <xf numFmtId="0" fontId="6" fillId="0" borderId="6" xfId="0" applyFont="1" applyBorder="1" applyAlignment="1">
      <alignment horizontal="center" vertical="center" wrapText="1"/>
    </xf>
    <xf numFmtId="0" fontId="6" fillId="2" borderId="0" xfId="0" applyFont="1" applyFill="1" applyAlignment="1">
      <alignment vertical="center"/>
    </xf>
    <xf numFmtId="0" fontId="0" fillId="0" borderId="0" xfId="0" applyProtection="1">
      <protection locked="0"/>
    </xf>
    <xf numFmtId="169" fontId="6" fillId="3" borderId="1" xfId="0" applyNumberFormat="1" applyFont="1" applyFill="1" applyBorder="1" applyAlignment="1" applyProtection="1">
      <alignment horizontal="center" vertical="center"/>
      <protection locked="0"/>
    </xf>
    <xf numFmtId="49" fontId="15" fillId="8" borderId="1" xfId="0" applyNumberFormat="1" applyFont="1" applyFill="1" applyBorder="1" applyAlignment="1" applyProtection="1">
      <alignment horizontal="center" vertical="center" wrapText="1"/>
      <protection locked="0"/>
    </xf>
    <xf numFmtId="0" fontId="7" fillId="7" borderId="1" xfId="0" quotePrefix="1" applyFont="1" applyFill="1" applyBorder="1" applyAlignment="1">
      <alignment horizontal="center" vertical="center" wrapText="1"/>
    </xf>
    <xf numFmtId="49" fontId="16" fillId="5" borderId="7" xfId="2" applyNumberFormat="1" applyFont="1" applyAlignment="1" applyProtection="1">
      <alignment horizontal="center" vertical="center" wrapText="1"/>
      <protection locked="0"/>
    </xf>
    <xf numFmtId="170" fontId="18" fillId="12" borderId="1" xfId="0" applyNumberFormat="1" applyFont="1" applyFill="1" applyBorder="1" applyAlignment="1" applyProtection="1">
      <alignment horizontal="center" vertical="center"/>
      <protection locked="0"/>
    </xf>
    <xf numFmtId="171" fontId="18" fillId="12" borderId="1" xfId="0" applyNumberFormat="1" applyFont="1" applyFill="1" applyBorder="1" applyAlignment="1" applyProtection="1">
      <alignment horizontal="center" vertical="center"/>
      <protection locked="0"/>
    </xf>
    <xf numFmtId="170" fontId="18" fillId="14" borderId="1" xfId="0" applyNumberFormat="1" applyFont="1" applyFill="1" applyBorder="1" applyAlignment="1" applyProtection="1">
      <alignment horizontal="center" vertical="center"/>
      <protection locked="0"/>
    </xf>
    <xf numFmtId="171" fontId="18" fillId="14" borderId="1" xfId="0" applyNumberFormat="1" applyFont="1" applyFill="1" applyBorder="1" applyAlignment="1" applyProtection="1">
      <alignment horizontal="center" vertical="center"/>
      <protection locked="0"/>
    </xf>
    <xf numFmtId="0" fontId="7" fillId="13" borderId="1" xfId="0" quotePrefix="1" applyFont="1" applyFill="1" applyBorder="1" applyAlignment="1">
      <alignment horizontal="center" vertical="center" wrapText="1"/>
    </xf>
    <xf numFmtId="171" fontId="18" fillId="15" borderId="1" xfId="0" applyNumberFormat="1" applyFont="1" applyFill="1" applyBorder="1" applyAlignment="1" applyProtection="1">
      <alignment horizontal="center" vertical="center"/>
      <protection locked="0"/>
    </xf>
    <xf numFmtId="0" fontId="7" fillId="16" borderId="1" xfId="0" quotePrefix="1" applyFont="1" applyFill="1" applyBorder="1" applyAlignment="1">
      <alignment horizontal="center" vertical="center" wrapText="1"/>
    </xf>
    <xf numFmtId="49" fontId="6"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8" fillId="9" borderId="1" xfId="0" applyNumberFormat="1" applyFont="1" applyFill="1" applyBorder="1" applyAlignment="1" applyProtection="1">
      <alignment horizontal="center" vertical="center"/>
      <protection locked="0"/>
    </xf>
    <xf numFmtId="171" fontId="18"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1" fillId="8" borderId="1" xfId="0" applyNumberFormat="1" applyFont="1" applyFill="1" applyBorder="1" applyAlignment="1" applyProtection="1">
      <alignment horizontal="center" vertical="center" wrapText="1"/>
      <protection locked="0"/>
    </xf>
    <xf numFmtId="172" fontId="21" fillId="9" borderId="1" xfId="0" applyNumberFormat="1"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wrapText="1"/>
      <protection locked="0"/>
    </xf>
    <xf numFmtId="3" fontId="21" fillId="8" borderId="1" xfId="0" applyNumberFormat="1" applyFont="1" applyFill="1" applyBorder="1" applyAlignment="1" applyProtection="1">
      <alignment horizontal="center" vertical="center" wrapText="1"/>
      <protection locked="0"/>
    </xf>
    <xf numFmtId="49" fontId="6" fillId="9" borderId="1" xfId="0" quotePrefix="1" applyNumberFormat="1" applyFont="1" applyFill="1" applyBorder="1" applyAlignment="1" applyProtection="1">
      <alignment horizontal="left" vertical="center" wrapText="1"/>
      <protection locked="0"/>
    </xf>
    <xf numFmtId="49" fontId="6"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3" fillId="2" borderId="0" xfId="3" applyFill="1" applyAlignment="1" applyProtection="1">
      <alignment vertical="center"/>
    </xf>
    <xf numFmtId="0" fontId="6" fillId="2" borderId="8" xfId="6" quotePrefix="1" applyFill="1" applyBorder="1" applyAlignment="1">
      <alignment vertical="center" wrapText="1"/>
    </xf>
    <xf numFmtId="0" fontId="6" fillId="2" borderId="0" xfId="6" applyFill="1" applyAlignment="1">
      <alignment vertical="center"/>
    </xf>
    <xf numFmtId="0" fontId="8" fillId="2" borderId="0" xfId="6" applyFont="1" applyFill="1" applyAlignment="1">
      <alignment vertical="center"/>
    </xf>
    <xf numFmtId="0" fontId="7" fillId="7" borderId="1" xfId="6" quotePrefix="1" applyFont="1" applyFill="1" applyBorder="1" applyAlignment="1">
      <alignment horizontal="center" vertical="center" wrapText="1"/>
    </xf>
    <xf numFmtId="0" fontId="7" fillId="7" borderId="1" xfId="6" applyFont="1" applyFill="1" applyBorder="1" applyAlignment="1">
      <alignment horizontal="center" vertical="center" wrapText="1"/>
    </xf>
    <xf numFmtId="49" fontId="23" fillId="7" borderId="1" xfId="6" applyNumberFormat="1" applyFont="1" applyFill="1" applyBorder="1" applyAlignment="1">
      <alignment horizontal="center" vertical="center" wrapText="1"/>
    </xf>
    <xf numFmtId="49" fontId="7" fillId="7" borderId="1" xfId="6" applyNumberFormat="1" applyFont="1" applyFill="1" applyBorder="1" applyAlignment="1">
      <alignment horizontal="center" vertical="center" wrapText="1"/>
    </xf>
    <xf numFmtId="0" fontId="6" fillId="9" borderId="1" xfId="6" applyFill="1" applyBorder="1" applyAlignment="1" applyProtection="1">
      <alignment horizontal="left" vertical="center" wrapText="1"/>
      <protection locked="0"/>
    </xf>
    <xf numFmtId="0" fontId="6" fillId="2" borderId="0" xfId="6" applyFill="1" applyAlignment="1">
      <alignment horizontal="center" vertical="center"/>
    </xf>
    <xf numFmtId="166" fontId="6" fillId="2" borderId="0" xfId="6" applyNumberFormat="1" applyFill="1" applyAlignment="1">
      <alignment horizontal="center" vertical="center"/>
    </xf>
    <xf numFmtId="0" fontId="6" fillId="2" borderId="0" xfId="6" applyFill="1"/>
    <xf numFmtId="0" fontId="6" fillId="0" borderId="0" xfId="0" applyFont="1" applyProtection="1">
      <protection locked="0"/>
    </xf>
    <xf numFmtId="49" fontId="11" fillId="6" borderId="0" xfId="1" quotePrefix="1" applyNumberFormat="1" applyFill="1" applyAlignment="1" applyProtection="1">
      <alignment horizontal="left" vertical="center" wrapText="1"/>
      <protection locked="0"/>
    </xf>
    <xf numFmtId="49" fontId="11" fillId="6" borderId="0" xfId="1" applyNumberFormat="1" applyFill="1" applyAlignment="1" applyProtection="1">
      <alignment vertical="center" wrapText="1"/>
      <protection locked="0"/>
    </xf>
    <xf numFmtId="49" fontId="19" fillId="0" borderId="0" xfId="4" applyNumberFormat="1" applyBorder="1" applyAlignment="1" applyProtection="1">
      <alignment vertical="center"/>
      <protection locked="0"/>
    </xf>
    <xf numFmtId="49" fontId="11" fillId="6" borderId="0" xfId="1" applyNumberFormat="1" applyFill="1" applyBorder="1" applyAlignment="1" applyProtection="1">
      <alignment vertical="center" wrapText="1"/>
      <protection locked="0"/>
    </xf>
    <xf numFmtId="49" fontId="11" fillId="0" borderId="0" xfId="5" applyNumberFormat="1" applyBorder="1" applyAlignment="1" applyProtection="1">
      <alignment vertical="center"/>
      <protection locked="0"/>
    </xf>
    <xf numFmtId="49" fontId="11" fillId="0" borderId="0" xfId="5" quotePrefix="1" applyNumberFormat="1" applyBorder="1" applyAlignment="1" applyProtection="1">
      <alignment horizontal="left" vertical="center"/>
      <protection locked="0"/>
    </xf>
    <xf numFmtId="49" fontId="23" fillId="7" borderId="1" xfId="0" applyNumberFormat="1" applyFont="1" applyFill="1" applyBorder="1" applyAlignment="1">
      <alignment horizontal="center" vertical="center" wrapText="1"/>
    </xf>
    <xf numFmtId="0" fontId="13" fillId="0" borderId="0" xfId="3" applyAlignment="1" applyProtection="1">
      <alignment horizontal="left" vertical="top"/>
    </xf>
    <xf numFmtId="0" fontId="7" fillId="7" borderId="6" xfId="0" applyFont="1" applyFill="1" applyBorder="1" applyAlignment="1" applyProtection="1">
      <alignment vertical="center" wrapText="1"/>
      <protection locked="0"/>
    </xf>
    <xf numFmtId="0" fontId="0" fillId="17" borderId="0" xfId="0" applyFill="1" applyAlignment="1">
      <alignment vertical="center"/>
    </xf>
    <xf numFmtId="0" fontId="25" fillId="20" borderId="1" xfId="0" applyFont="1" applyFill="1" applyBorder="1" applyAlignment="1" applyProtection="1">
      <alignment horizontal="center" vertical="center" wrapText="1"/>
      <protection locked="0"/>
    </xf>
    <xf numFmtId="0" fontId="7" fillId="0" borderId="6" xfId="0" applyFont="1" applyBorder="1" applyAlignment="1">
      <alignment vertical="center" wrapText="1"/>
    </xf>
    <xf numFmtId="0" fontId="7" fillId="0" borderId="1" xfId="0" applyFont="1" applyBorder="1" applyAlignment="1">
      <alignment vertical="center" wrapText="1"/>
    </xf>
    <xf numFmtId="0" fontId="25" fillId="18" borderId="1" xfId="0" applyFont="1" applyFill="1" applyBorder="1" applyAlignment="1" applyProtection="1">
      <alignment horizontal="center" vertical="center" wrapText="1"/>
      <protection locked="0"/>
    </xf>
    <xf numFmtId="0" fontId="25" fillId="21" borderId="1" xfId="0" applyFont="1" applyFill="1" applyBorder="1" applyAlignment="1" applyProtection="1">
      <alignment horizontal="center" vertical="center" wrapText="1"/>
      <protection locked="0"/>
    </xf>
    <xf numFmtId="0" fontId="7" fillId="22"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17" fillId="17" borderId="0" xfId="1" applyNumberFormat="1" applyFont="1" applyFill="1" applyBorder="1" applyAlignment="1">
      <alignment horizontal="center" vertical="center" wrapText="1"/>
    </xf>
    <xf numFmtId="0" fontId="8" fillId="17" borderId="0" xfId="6" applyFont="1" applyFill="1" applyAlignment="1">
      <alignment vertical="center"/>
    </xf>
    <xf numFmtId="0" fontId="17" fillId="17" borderId="0" xfId="1" applyNumberFormat="1" applyFont="1" applyFill="1" applyBorder="1" applyAlignment="1" applyProtection="1">
      <alignment horizontal="center" vertical="center" wrapText="1"/>
    </xf>
    <xf numFmtId="0" fontId="6" fillId="4" borderId="3" xfId="0" applyFont="1" applyFill="1" applyBorder="1" applyAlignment="1">
      <alignment vertical="center" wrapText="1"/>
    </xf>
    <xf numFmtId="0" fontId="17" fillId="17" borderId="12" xfId="1" applyNumberFormat="1" applyFont="1" applyFill="1" applyBorder="1" applyAlignment="1">
      <alignment horizontal="center" vertical="center" wrapText="1"/>
    </xf>
    <xf numFmtId="0" fontId="17" fillId="17" borderId="0" xfId="1" applyNumberFormat="1" applyFont="1" applyFill="1" applyBorder="1" applyAlignment="1">
      <alignment vertical="center" wrapText="1"/>
    </xf>
    <xf numFmtId="0" fontId="7" fillId="17" borderId="4" xfId="0" applyFont="1" applyFill="1" applyBorder="1" applyAlignment="1">
      <alignment horizontal="left" vertical="center" wrapText="1"/>
    </xf>
    <xf numFmtId="0" fontId="6" fillId="17" borderId="4" xfId="0" applyFont="1" applyFill="1" applyBorder="1" applyAlignment="1">
      <alignment horizontal="center" vertical="center" wrapText="1"/>
    </xf>
    <xf numFmtId="0" fontId="6" fillId="17" borderId="8" xfId="0" applyFont="1" applyFill="1" applyBorder="1" applyAlignment="1">
      <alignment horizontal="center" vertical="center" wrapText="1"/>
    </xf>
    <xf numFmtId="0" fontId="17" fillId="17" borderId="8" xfId="1" applyNumberFormat="1"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wrapText="1"/>
      <protection locked="0"/>
    </xf>
    <xf numFmtId="0" fontId="13" fillId="0" borderId="0" xfId="3" applyAlignment="1" applyProtection="1"/>
    <xf numFmtId="0" fontId="13" fillId="2" borderId="0" xfId="3" applyFill="1" applyAlignment="1" applyProtection="1">
      <alignment vertical="center"/>
      <protection hidden="1"/>
    </xf>
    <xf numFmtId="175" fontId="6" fillId="9" borderId="1" xfId="6" applyNumberFormat="1" applyFill="1" applyBorder="1" applyAlignment="1">
      <alignment horizontal="center" vertical="center" wrapText="1"/>
    </xf>
    <xf numFmtId="0" fontId="6" fillId="9" borderId="1" xfId="6" applyFill="1" applyBorder="1" applyAlignment="1">
      <alignment horizontal="left" vertical="center" wrapText="1"/>
    </xf>
    <xf numFmtId="1" fontId="6" fillId="9" borderId="1" xfId="6" applyNumberFormat="1" applyFill="1" applyBorder="1" applyAlignment="1">
      <alignment horizontal="left" vertical="center" wrapText="1"/>
    </xf>
    <xf numFmtId="172" fontId="4" fillId="23" borderId="1" xfId="6" applyNumberFormat="1" applyFont="1" applyFill="1" applyBorder="1" applyAlignment="1">
      <alignment horizontal="center" vertical="center"/>
    </xf>
    <xf numFmtId="165" fontId="4" fillId="12" borderId="1" xfId="6" applyNumberFormat="1" applyFont="1" applyFill="1" applyBorder="1" applyAlignment="1">
      <alignment horizontal="center" vertical="center"/>
    </xf>
    <xf numFmtId="0" fontId="6" fillId="11" borderId="1" xfId="13" applyFont="1" applyFill="1" applyBorder="1" applyAlignment="1" applyProtection="1">
      <alignment vertical="center"/>
      <protection locked="0"/>
    </xf>
    <xf numFmtId="174" fontId="6" fillId="31" borderId="1" xfId="10" applyNumberFormat="1" applyFont="1" applyFill="1" applyBorder="1" applyAlignment="1" applyProtection="1">
      <alignment vertical="center"/>
      <protection locked="0"/>
    </xf>
    <xf numFmtId="173" fontId="3" fillId="30" borderId="1" xfId="9" applyNumberFormat="1" applyFill="1" applyBorder="1" applyAlignment="1" applyProtection="1">
      <alignment vertical="center"/>
    </xf>
    <xf numFmtId="174" fontId="6" fillId="30" borderId="1" xfId="9" applyNumberFormat="1" applyFont="1" applyFill="1" applyBorder="1" applyAlignment="1" applyProtection="1">
      <alignment vertical="center"/>
      <protection locked="0"/>
    </xf>
    <xf numFmtId="174" fontId="6" fillId="33" borderId="1" xfId="9" applyNumberFormat="1" applyFont="1" applyFill="1" applyBorder="1" applyAlignment="1" applyProtection="1">
      <alignment vertical="center"/>
      <protection locked="0"/>
    </xf>
    <xf numFmtId="174" fontId="6" fillId="34" borderId="1" xfId="10" applyNumberFormat="1" applyFont="1" applyFill="1" applyBorder="1" applyAlignment="1" applyProtection="1">
      <alignment vertical="center"/>
      <protection locked="0"/>
    </xf>
    <xf numFmtId="0" fontId="17"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7" fillId="7" borderId="6" xfId="0" applyFont="1" applyFill="1" applyBorder="1" applyAlignment="1">
      <alignment horizontal="left" vertical="center" wrapText="1"/>
    </xf>
    <xf numFmtId="0" fontId="6" fillId="11" borderId="1" xfId="8" quotePrefix="1" applyFont="1" applyFill="1" applyBorder="1" applyAlignment="1" applyProtection="1">
      <alignment horizontal="center" vertical="center" wrapText="1"/>
    </xf>
    <xf numFmtId="0" fontId="6" fillId="32" borderId="1" xfId="11" quotePrefix="1" applyFont="1" applyFill="1" applyBorder="1" applyAlignment="1" applyProtection="1">
      <alignment horizontal="center" vertical="center" wrapText="1"/>
    </xf>
    <xf numFmtId="173" fontId="3" fillId="33" borderId="1" xfId="12" applyNumberFormat="1" applyFill="1" applyBorder="1" applyAlignment="1" applyProtection="1">
      <alignment vertical="center"/>
    </xf>
    <xf numFmtId="0" fontId="7" fillId="7" borderId="1" xfId="0" applyFont="1" applyFill="1" applyBorder="1" applyAlignment="1">
      <alignment horizontal="left" vertical="center" wrapText="1"/>
    </xf>
    <xf numFmtId="0" fontId="6" fillId="11" borderId="1" xfId="13" applyFont="1" applyFill="1" applyBorder="1" applyAlignment="1" applyProtection="1">
      <alignment vertical="center" wrapText="1"/>
    </xf>
    <xf numFmtId="0" fontId="6" fillId="29" borderId="1" xfId="13" applyFont="1" applyFill="1" applyBorder="1" applyAlignment="1" applyProtection="1">
      <alignment vertical="center" wrapText="1"/>
    </xf>
    <xf numFmtId="0" fontId="2" fillId="11" borderId="1" xfId="13" applyFont="1" applyFill="1" applyBorder="1" applyAlignment="1" applyProtection="1">
      <alignment vertical="center" wrapText="1"/>
    </xf>
    <xf numFmtId="0" fontId="2" fillId="29" borderId="1" xfId="13" applyFont="1" applyFill="1" applyBorder="1" applyAlignment="1" applyProtection="1">
      <alignment vertical="center" wrapText="1"/>
    </xf>
    <xf numFmtId="0" fontId="6" fillId="7" borderId="1" xfId="0" applyFont="1" applyFill="1" applyBorder="1" applyAlignment="1">
      <alignment horizontal="center" vertical="center" wrapText="1"/>
    </xf>
    <xf numFmtId="174" fontId="3" fillId="30" borderId="1" xfId="9" applyNumberFormat="1" applyFill="1" applyBorder="1" applyAlignment="1" applyProtection="1">
      <alignment vertical="center"/>
      <protection locked="0"/>
    </xf>
    <xf numFmtId="176" fontId="3" fillId="30" borderId="1" xfId="9" applyNumberFormat="1" applyFill="1" applyBorder="1" applyAlignment="1" applyProtection="1">
      <alignment vertical="center"/>
    </xf>
    <xf numFmtId="176" fontId="3" fillId="33" borderId="1" xfId="9" applyNumberFormat="1" applyFill="1" applyBorder="1" applyAlignment="1" applyProtection="1">
      <alignment vertical="center"/>
    </xf>
    <xf numFmtId="176" fontId="6" fillId="31" borderId="1" xfId="10" applyNumberFormat="1" applyFont="1" applyFill="1" applyBorder="1" applyAlignment="1" applyProtection="1">
      <alignment vertical="center"/>
    </xf>
    <xf numFmtId="176" fontId="6" fillId="34" borderId="1" xfId="10" applyNumberFormat="1" applyFont="1" applyFill="1" applyBorder="1" applyAlignment="1" applyProtection="1">
      <alignment vertical="center"/>
    </xf>
    <xf numFmtId="177" fontId="3" fillId="30" borderId="5" xfId="9" applyNumberFormat="1" applyFill="1" applyBorder="1" applyAlignment="1" applyProtection="1">
      <alignment vertical="center"/>
    </xf>
    <xf numFmtId="177" fontId="3" fillId="30" borderId="1" xfId="9" applyNumberFormat="1" applyFill="1" applyBorder="1" applyAlignment="1" applyProtection="1">
      <alignment vertical="center"/>
    </xf>
    <xf numFmtId="2" fontId="7" fillId="7" borderId="1" xfId="6" applyNumberFormat="1" applyFont="1" applyFill="1" applyBorder="1" applyAlignment="1">
      <alignment horizontal="center" vertical="center" wrapText="1"/>
    </xf>
    <xf numFmtId="49" fontId="6" fillId="11" borderId="1" xfId="8" quotePrefix="1" applyNumberFormat="1" applyFont="1" applyFill="1" applyBorder="1" applyAlignment="1" applyProtection="1">
      <alignment horizontal="center" vertical="center" wrapText="1"/>
    </xf>
    <xf numFmtId="49" fontId="6" fillId="32" borderId="1" xfId="11" quotePrefix="1" applyNumberFormat="1" applyFont="1" applyFill="1" applyBorder="1" applyAlignment="1" applyProtection="1">
      <alignment horizontal="center" vertical="center" wrapText="1"/>
    </xf>
    <xf numFmtId="0" fontId="7" fillId="0" borderId="1" xfId="0" applyFont="1" applyBorder="1" applyAlignment="1">
      <alignment horizontal="left" vertical="center" wrapText="1"/>
    </xf>
    <xf numFmtId="49" fontId="11" fillId="6" borderId="0" xfId="1" applyNumberFormat="1" applyFill="1" applyAlignment="1" applyProtection="1">
      <alignment horizontal="center" vertical="center" wrapText="1"/>
      <protection locked="0"/>
    </xf>
    <xf numFmtId="49" fontId="11" fillId="6" borderId="0" xfId="1" quotePrefix="1" applyNumberFormat="1" applyFill="1" applyAlignment="1" applyProtection="1">
      <alignment horizontal="center" vertical="center" wrapText="1"/>
      <protection locked="0"/>
    </xf>
    <xf numFmtId="49" fontId="23" fillId="7" borderId="1" xfId="6" quotePrefix="1" applyNumberFormat="1" applyFont="1" applyFill="1" applyBorder="1" applyAlignment="1">
      <alignment horizontal="center" vertical="center" wrapText="1"/>
    </xf>
    <xf numFmtId="0" fontId="14" fillId="0" borderId="0" xfId="3" applyFont="1" applyFill="1" applyBorder="1" applyAlignment="1" applyProtection="1">
      <alignment vertical="center"/>
    </xf>
    <xf numFmtId="49" fontId="19" fillId="0" borderId="0" xfId="4" quotePrefix="1" applyNumberFormat="1" applyBorder="1" applyAlignment="1" applyProtection="1">
      <alignment horizontal="left" vertical="center"/>
      <protection locked="0"/>
    </xf>
    <xf numFmtId="178" fontId="22" fillId="18" borderId="1" xfId="0" applyNumberFormat="1" applyFont="1" applyFill="1" applyBorder="1" applyAlignment="1" applyProtection="1">
      <alignment horizontal="center" vertical="center"/>
      <protection locked="0"/>
    </xf>
    <xf numFmtId="178" fontId="21" fillId="19" borderId="1" xfId="0" applyNumberFormat="1" applyFont="1" applyFill="1" applyBorder="1" applyAlignment="1" applyProtection="1">
      <alignment horizontal="center" vertical="center"/>
      <protection locked="0"/>
    </xf>
    <xf numFmtId="178" fontId="22" fillId="20" borderId="1" xfId="0" applyNumberFormat="1" applyFont="1" applyFill="1" applyBorder="1" applyAlignment="1" applyProtection="1">
      <alignment horizontal="center" vertical="center"/>
      <protection locked="0"/>
    </xf>
    <xf numFmtId="178" fontId="22" fillId="21" borderId="1" xfId="0" applyNumberFormat="1" applyFont="1" applyFill="1" applyBorder="1" applyAlignment="1" applyProtection="1">
      <alignment horizontal="center" vertical="center"/>
      <protection locked="0"/>
    </xf>
    <xf numFmtId="178" fontId="21" fillId="22" borderId="1" xfId="0" applyNumberFormat="1" applyFont="1" applyFill="1" applyBorder="1" applyAlignment="1" applyProtection="1">
      <alignment horizontal="center" vertical="center"/>
      <protection locked="0"/>
    </xf>
    <xf numFmtId="178" fontId="31" fillId="18" borderId="1" xfId="0" applyNumberFormat="1" applyFont="1" applyFill="1" applyBorder="1" applyAlignment="1" applyProtection="1">
      <alignment horizontal="center" vertical="center" wrapText="1"/>
      <protection locked="0"/>
    </xf>
    <xf numFmtId="178" fontId="9" fillId="19" borderId="1" xfId="0" applyNumberFormat="1" applyFont="1" applyFill="1" applyBorder="1" applyAlignment="1" applyProtection="1">
      <alignment horizontal="center" vertical="center" wrapText="1"/>
      <protection locked="0"/>
    </xf>
    <xf numFmtId="178" fontId="31" fillId="20" borderId="1" xfId="0" applyNumberFormat="1" applyFont="1" applyFill="1" applyBorder="1" applyAlignment="1" applyProtection="1">
      <alignment horizontal="center" vertical="center" wrapText="1"/>
      <protection locked="0"/>
    </xf>
    <xf numFmtId="164" fontId="9" fillId="3" borderId="1" xfId="0" applyNumberFormat="1" applyFont="1" applyFill="1" applyBorder="1" applyAlignment="1" applyProtection="1">
      <alignment horizontal="center" vertical="center"/>
      <protection locked="0"/>
    </xf>
    <xf numFmtId="172" fontId="9" fillId="3" borderId="1" xfId="0" applyNumberFormat="1" applyFont="1" applyFill="1" applyBorder="1" applyAlignment="1" applyProtection="1">
      <alignment horizontal="center" vertical="center"/>
      <protection locked="0"/>
    </xf>
    <xf numFmtId="172" fontId="9" fillId="9" borderId="1" xfId="0" applyNumberFormat="1" applyFont="1" applyFill="1" applyBorder="1" applyAlignment="1" applyProtection="1">
      <alignment horizontal="center" vertical="center"/>
      <protection locked="0"/>
    </xf>
    <xf numFmtId="178" fontId="31" fillId="21" borderId="1" xfId="0" applyNumberFormat="1" applyFont="1" applyFill="1" applyBorder="1" applyAlignment="1" applyProtection="1">
      <alignment horizontal="center" vertical="center" wrapText="1"/>
      <protection locked="0"/>
    </xf>
    <xf numFmtId="178" fontId="9" fillId="22"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lignment horizontal="center" vertical="center" wrapText="1"/>
    </xf>
    <xf numFmtId="172" fontId="9" fillId="9" borderId="1" xfId="0" applyNumberFormat="1" applyFont="1" applyFill="1" applyBorder="1" applyAlignment="1" applyProtection="1">
      <alignment horizontal="center" vertical="center" wrapText="1"/>
      <protection locked="0"/>
    </xf>
    <xf numFmtId="0" fontId="6" fillId="0" borderId="0" xfId="6"/>
    <xf numFmtId="0" fontId="6" fillId="0" borderId="0" xfId="6" applyAlignment="1">
      <alignment horizontal="left"/>
    </xf>
    <xf numFmtId="0" fontId="32" fillId="0" borderId="0" xfId="6" applyFont="1"/>
    <xf numFmtId="0" fontId="13" fillId="0" borderId="0" xfId="3" applyFill="1" applyAlignment="1" applyProtection="1">
      <alignment horizontal="left" vertical="center"/>
    </xf>
    <xf numFmtId="0" fontId="6" fillId="0" borderId="0" xfId="6" applyAlignment="1">
      <alignment horizontal="center" vertical="center" wrapText="1"/>
    </xf>
    <xf numFmtId="0" fontId="6" fillId="0" borderId="0" xfId="6" applyAlignment="1">
      <alignment horizontal="center" vertical="top" wrapText="1"/>
    </xf>
    <xf numFmtId="0" fontId="6" fillId="36" borderId="0" xfId="6" applyFill="1" applyAlignment="1">
      <alignment horizontal="left"/>
    </xf>
    <xf numFmtId="14" fontId="6" fillId="0" borderId="0" xfId="6" applyNumberFormat="1"/>
    <xf numFmtId="0" fontId="6" fillId="0" borderId="0" xfId="6" quotePrefix="1" applyAlignment="1">
      <alignment horizontal="left"/>
    </xf>
    <xf numFmtId="0" fontId="6" fillId="36" borderId="0" xfId="6" applyFill="1" applyAlignment="1">
      <alignment horizontal="left" vertical="center"/>
    </xf>
    <xf numFmtId="179" fontId="6" fillId="36" borderId="0" xfId="6" applyNumberFormat="1" applyFill="1" applyAlignment="1">
      <alignment horizontal="left"/>
    </xf>
    <xf numFmtId="0" fontId="21" fillId="17" borderId="1" xfId="0" applyFont="1" applyFill="1" applyBorder="1" applyAlignment="1" applyProtection="1">
      <alignment horizontal="center" vertical="center" wrapText="1"/>
      <protection locked="0"/>
    </xf>
    <xf numFmtId="0" fontId="7" fillId="11" borderId="1" xfId="0" applyFont="1" applyFill="1" applyBorder="1" applyAlignment="1">
      <alignment vertical="center" wrapText="1"/>
    </xf>
    <xf numFmtId="0" fontId="33" fillId="0" borderId="1" xfId="16" applyFont="1" applyBorder="1" applyAlignment="1">
      <alignment horizontal="center" vertical="center" wrapText="1"/>
    </xf>
    <xf numFmtId="2" fontId="21" fillId="10" borderId="1" xfId="0" applyNumberFormat="1" applyFont="1" applyFill="1" applyBorder="1" applyAlignment="1" applyProtection="1">
      <alignment horizontal="center" vertical="center"/>
      <protection locked="0"/>
    </xf>
    <xf numFmtId="0" fontId="7" fillId="7" borderId="1" xfId="0" applyFont="1" applyFill="1" applyBorder="1" applyAlignment="1">
      <alignment vertical="center" wrapText="1"/>
    </xf>
    <xf numFmtId="2" fontId="21" fillId="10" borderId="1"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6" fillId="2" borderId="0" xfId="6" quotePrefix="1" applyFill="1" applyAlignment="1">
      <alignment horizontal="center" vertical="center" wrapText="1"/>
    </xf>
    <xf numFmtId="0" fontId="13" fillId="0" borderId="0" xfId="3" applyAlignment="1" applyProtection="1">
      <alignment horizontal="left" vertical="top" wrapText="1"/>
    </xf>
    <xf numFmtId="49" fontId="21" fillId="0" borderId="1" xfId="0" applyNumberFormat="1" applyFont="1" applyBorder="1" applyAlignment="1" applyProtection="1">
      <alignment horizontal="center" vertical="center" wrapText="1"/>
      <protection locked="0"/>
    </xf>
    <xf numFmtId="3"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7" fillId="7" borderId="1" xfId="0" applyFont="1" applyFill="1" applyBorder="1" applyAlignment="1" applyProtection="1">
      <alignment horizontal="center" vertical="center"/>
      <protection locked="0"/>
    </xf>
    <xf numFmtId="0" fontId="7" fillId="7" borderId="1" xfId="0" applyFont="1" applyFill="1" applyBorder="1" applyAlignment="1" applyProtection="1">
      <alignment vertical="center"/>
      <protection locked="0"/>
    </xf>
    <xf numFmtId="0" fontId="15" fillId="8" borderId="1" xfId="0" applyFont="1" applyFill="1" applyBorder="1" applyAlignment="1" applyProtection="1">
      <alignment horizontal="center" vertical="center"/>
      <protection locked="0"/>
    </xf>
    <xf numFmtId="49" fontId="21" fillId="0" borderId="1" xfId="0" quotePrefix="1" applyNumberFormat="1" applyFont="1" applyBorder="1" applyAlignment="1" applyProtection="1">
      <alignment horizontal="center" vertical="center" wrapText="1"/>
      <protection locked="0"/>
    </xf>
    <xf numFmtId="164" fontId="21" fillId="9" borderId="1" xfId="0" applyNumberFormat="1" applyFont="1" applyFill="1" applyBorder="1" applyAlignment="1" applyProtection="1">
      <alignment horizontal="center" vertical="center"/>
      <protection locked="0"/>
    </xf>
    <xf numFmtId="180" fontId="21" fillId="3" borderId="1" xfId="0" applyNumberFormat="1" applyFont="1" applyFill="1" applyBorder="1" applyAlignment="1" applyProtection="1">
      <alignment horizontal="center" vertical="center"/>
      <protection locked="0"/>
    </xf>
    <xf numFmtId="181" fontId="15" fillId="8" borderId="1" xfId="0" applyNumberFormat="1" applyFont="1" applyFill="1" applyBorder="1" applyAlignment="1" applyProtection="1">
      <alignment horizontal="center" vertical="center"/>
      <protection locked="0"/>
    </xf>
    <xf numFmtId="181" fontId="21" fillId="8" borderId="1" xfId="0" applyNumberFormat="1" applyFont="1" applyFill="1" applyBorder="1" applyAlignment="1" applyProtection="1">
      <alignment horizontal="center" vertical="center"/>
      <protection locked="0"/>
    </xf>
    <xf numFmtId="3" fontId="15" fillId="8" borderId="1" xfId="0" applyNumberFormat="1" applyFont="1" applyFill="1" applyBorder="1" applyAlignment="1" applyProtection="1">
      <alignment horizontal="center" vertical="center"/>
      <protection locked="0"/>
    </xf>
    <xf numFmtId="3" fontId="15" fillId="37" borderId="1" xfId="0" applyNumberFormat="1" applyFont="1" applyFill="1" applyBorder="1" applyAlignment="1" applyProtection="1">
      <alignment horizontal="center" vertical="center"/>
      <protection locked="0"/>
    </xf>
    <xf numFmtId="0" fontId="0" fillId="0" borderId="1" xfId="0" applyBorder="1"/>
    <xf numFmtId="0" fontId="34" fillId="0" borderId="1" xfId="0" applyFont="1" applyBorder="1" applyAlignment="1">
      <alignment vertical="center"/>
    </xf>
    <xf numFmtId="0" fontId="34" fillId="38" borderId="1" xfId="0" applyFont="1" applyFill="1" applyBorder="1" applyAlignment="1">
      <alignment vertical="center"/>
    </xf>
    <xf numFmtId="0" fontId="6" fillId="0" borderId="6" xfId="6" applyBorder="1" applyAlignment="1">
      <alignment horizontal="center" vertical="center" wrapText="1"/>
    </xf>
    <xf numFmtId="0" fontId="6" fillId="4" borderId="1" xfId="6" applyFill="1" applyBorder="1" applyAlignment="1">
      <alignment horizontal="center" vertical="center" wrapText="1"/>
    </xf>
    <xf numFmtId="0" fontId="7" fillId="0" borderId="6" xfId="0" applyFont="1" applyBorder="1" applyAlignment="1">
      <alignment vertical="top" wrapText="1"/>
    </xf>
    <xf numFmtId="182" fontId="22" fillId="18" borderId="1" xfId="0" applyNumberFormat="1" applyFont="1" applyFill="1" applyBorder="1" applyAlignment="1" applyProtection="1">
      <alignment horizontal="center" vertical="center"/>
      <protection locked="0"/>
    </xf>
    <xf numFmtId="182" fontId="21" fillId="19" borderId="1" xfId="0" applyNumberFormat="1" applyFont="1" applyFill="1" applyBorder="1" applyAlignment="1" applyProtection="1">
      <alignment horizontal="center" vertical="center"/>
      <protection locked="0"/>
    </xf>
    <xf numFmtId="182" fontId="22" fillId="20" borderId="1" xfId="0" applyNumberFormat="1" applyFont="1" applyFill="1" applyBorder="1" applyAlignment="1" applyProtection="1">
      <alignment horizontal="center" vertical="center"/>
      <protection locked="0"/>
    </xf>
    <xf numFmtId="183" fontId="21" fillId="10" borderId="1" xfId="0" applyNumberFormat="1" applyFont="1" applyFill="1" applyBorder="1" applyAlignment="1" applyProtection="1">
      <alignment horizontal="center" vertical="center"/>
      <protection locked="0"/>
    </xf>
    <xf numFmtId="183" fontId="21" fillId="3" borderId="1" xfId="0" applyNumberFormat="1" applyFont="1" applyFill="1" applyBorder="1" applyAlignment="1" applyProtection="1">
      <alignment horizontal="center" vertical="center"/>
      <protection locked="0"/>
    </xf>
    <xf numFmtId="182" fontId="21" fillId="3" borderId="1" xfId="0" applyNumberFormat="1" applyFont="1" applyFill="1" applyBorder="1" applyAlignment="1" applyProtection="1">
      <alignment horizontal="center" vertical="center"/>
      <protection locked="0"/>
    </xf>
    <xf numFmtId="183" fontId="21" fillId="10" borderId="1" xfId="0" applyNumberFormat="1" applyFont="1" applyFill="1" applyBorder="1" applyAlignment="1">
      <alignment horizontal="center" vertical="center"/>
    </xf>
    <xf numFmtId="182" fontId="21" fillId="9" borderId="1" xfId="0" applyNumberFormat="1" applyFont="1" applyFill="1" applyBorder="1" applyAlignment="1" applyProtection="1">
      <alignment horizontal="center" vertical="center"/>
      <protection locked="0"/>
    </xf>
    <xf numFmtId="182" fontId="22" fillId="21" borderId="1" xfId="0" applyNumberFormat="1" applyFont="1" applyFill="1" applyBorder="1" applyAlignment="1" applyProtection="1">
      <alignment horizontal="center" vertical="center"/>
      <protection locked="0"/>
    </xf>
    <xf numFmtId="182" fontId="21" fillId="22" borderId="1" xfId="0" applyNumberFormat="1" applyFont="1" applyFill="1" applyBorder="1" applyAlignment="1" applyProtection="1">
      <alignment horizontal="center" vertical="center"/>
      <protection locked="0"/>
    </xf>
    <xf numFmtId="49" fontId="6" fillId="9" borderId="1" xfId="0" quotePrefix="1" applyNumberFormat="1" applyFont="1" applyFill="1" applyBorder="1" applyAlignment="1" applyProtection="1">
      <alignment horizontal="center" vertical="center" wrapText="1"/>
      <protection locked="0"/>
    </xf>
    <xf numFmtId="1" fontId="6" fillId="9" borderId="1" xfId="6" applyNumberFormat="1" applyFill="1" applyBorder="1" applyAlignment="1" applyProtection="1">
      <alignment horizontal="center" vertical="center" wrapText="1"/>
      <protection locked="0"/>
    </xf>
    <xf numFmtId="49" fontId="6" fillId="9" borderId="1" xfId="0" applyNumberFormat="1" applyFont="1" applyFill="1" applyBorder="1" applyAlignment="1" applyProtection="1">
      <alignment horizontal="center" vertical="center" wrapText="1"/>
      <protection locked="0"/>
    </xf>
    <xf numFmtId="184" fontId="4" fillId="9" borderId="1" xfId="6" applyNumberFormat="1" applyFont="1" applyFill="1" applyBorder="1" applyAlignment="1">
      <alignment horizontal="center" vertical="center"/>
    </xf>
    <xf numFmtId="182" fontId="4" fillId="12" borderId="1" xfId="6" applyNumberFormat="1" applyFont="1" applyFill="1" applyBorder="1" applyAlignment="1">
      <alignment horizontal="center" vertical="center"/>
    </xf>
    <xf numFmtId="183" fontId="4" fillId="12" borderId="1" xfId="6" applyNumberFormat="1" applyFont="1" applyFill="1" applyBorder="1" applyAlignment="1">
      <alignment horizontal="center" vertical="center"/>
    </xf>
    <xf numFmtId="182" fontId="4" fillId="9" borderId="1" xfId="6" applyNumberFormat="1" applyFont="1" applyFill="1" applyBorder="1" applyAlignment="1">
      <alignment horizontal="center" vertical="center"/>
    </xf>
    <xf numFmtId="183" fontId="4" fillId="9" borderId="1" xfId="6" applyNumberFormat="1" applyFont="1" applyFill="1" applyBorder="1" applyAlignment="1">
      <alignment horizontal="center" vertical="center"/>
    </xf>
    <xf numFmtId="165" fontId="6" fillId="17" borderId="8" xfId="0" applyNumberFormat="1" applyFont="1" applyFill="1" applyBorder="1" applyAlignment="1">
      <alignment horizontal="center" vertical="center" wrapText="1"/>
    </xf>
    <xf numFmtId="172" fontId="6" fillId="17" borderId="8" xfId="0" applyNumberFormat="1" applyFont="1" applyFill="1" applyBorder="1" applyAlignment="1">
      <alignment horizontal="center" vertical="center" wrapText="1"/>
    </xf>
    <xf numFmtId="0" fontId="0" fillId="2" borderId="1" xfId="0" applyFill="1" applyBorder="1" applyAlignment="1">
      <alignment vertical="center" wrapText="1"/>
    </xf>
    <xf numFmtId="2" fontId="0" fillId="2" borderId="1" xfId="0" applyNumberFormat="1" applyFill="1" applyBorder="1" applyAlignment="1">
      <alignment horizontal="center" vertical="center" wrapText="1"/>
    </xf>
    <xf numFmtId="165" fontId="0" fillId="2" borderId="1" xfId="0" applyNumberFormat="1" applyFill="1" applyBorder="1" applyAlignment="1">
      <alignment horizontal="center" vertical="center" wrapText="1"/>
    </xf>
    <xf numFmtId="0" fontId="6" fillId="0" borderId="0" xfId="0" quotePrefix="1" applyFont="1" applyAlignment="1">
      <alignment horizontal="left" wrapText="1"/>
    </xf>
    <xf numFmtId="0" fontId="20" fillId="0" borderId="0" xfId="0" quotePrefix="1" applyFont="1" applyAlignment="1">
      <alignment horizontal="left" vertical="top" wrapText="1"/>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15" fillId="0" borderId="0" xfId="0" quotePrefix="1" applyFont="1" applyAlignment="1">
      <alignment horizontal="left" vertical="top" wrapText="1"/>
    </xf>
    <xf numFmtId="49" fontId="11" fillId="6" borderId="0" xfId="1" applyNumberFormat="1" applyFill="1" applyAlignment="1" applyProtection="1">
      <alignment horizontal="center" vertical="center" wrapText="1"/>
      <protection locked="0"/>
    </xf>
    <xf numFmtId="49" fontId="11" fillId="6" borderId="0" xfId="1" applyNumberFormat="1" applyFill="1" applyAlignment="1" applyProtection="1">
      <alignment horizontal="left" vertical="center" wrapText="1"/>
      <protection locked="0"/>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1" xfId="0" applyFont="1" applyBorder="1" applyAlignment="1">
      <alignment horizontal="center" vertical="center" wrapText="1"/>
    </xf>
    <xf numFmtId="0" fontId="6" fillId="2" borderId="8" xfId="6" quotePrefix="1" applyFill="1" applyBorder="1" applyAlignment="1">
      <alignment horizontal="center" vertical="center" wrapText="1"/>
    </xf>
    <xf numFmtId="0" fontId="30" fillId="35" borderId="13" xfId="15" quotePrefix="1" applyBorder="1" applyAlignment="1">
      <alignment horizontal="left" vertical="top" wrapText="1"/>
    </xf>
    <xf numFmtId="0" fontId="30" fillId="35" borderId="8" xfId="15" quotePrefix="1" applyBorder="1" applyAlignment="1">
      <alignment horizontal="left" vertical="top" wrapText="1"/>
    </xf>
    <xf numFmtId="0" fontId="17" fillId="6" borderId="1" xfId="1" applyNumberFormat="1"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protection locked="0"/>
    </xf>
    <xf numFmtId="172" fontId="21" fillId="19" borderId="5" xfId="0" applyNumberFormat="1" applyFont="1" applyFill="1" applyBorder="1" applyAlignment="1" applyProtection="1">
      <alignment horizontal="center" vertical="center"/>
      <protection locked="0"/>
    </xf>
    <xf numFmtId="0" fontId="6" fillId="0" borderId="1" xfId="0" applyFont="1" applyBorder="1" applyAlignment="1">
      <alignment horizontal="center" vertical="center" wrapText="1"/>
    </xf>
    <xf numFmtId="0" fontId="7" fillId="7" borderId="3"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25" fillId="18" borderId="1" xfId="0" applyFont="1" applyFill="1" applyBorder="1" applyAlignment="1" applyProtection="1">
      <alignment horizontal="center" vertical="center" wrapText="1"/>
      <protection locked="0"/>
    </xf>
    <xf numFmtId="0" fontId="6" fillId="2" borderId="8" xfId="0" quotePrefix="1" applyFont="1" applyFill="1" applyBorder="1" applyAlignment="1">
      <alignment horizontal="left" vertical="center" wrapText="1"/>
    </xf>
    <xf numFmtId="0" fontId="17" fillId="6" borderId="11" xfId="1" applyNumberFormat="1" applyFont="1" applyFill="1" applyBorder="1" applyAlignment="1">
      <alignment horizontal="center" vertical="center" wrapText="1"/>
    </xf>
    <xf numFmtId="0" fontId="17" fillId="6" borderId="0" xfId="1" applyNumberFormat="1" applyFont="1" applyFill="1" applyBorder="1" applyAlignment="1">
      <alignment horizontal="center" vertical="center" wrapText="1"/>
    </xf>
    <xf numFmtId="0" fontId="6" fillId="2" borderId="0" xfId="6" quotePrefix="1" applyFill="1" applyAlignment="1">
      <alignment horizontal="center" vertical="center" wrapText="1"/>
    </xf>
    <xf numFmtId="0" fontId="7" fillId="7" borderId="11" xfId="0" applyFont="1" applyFill="1" applyBorder="1" applyAlignment="1" applyProtection="1">
      <alignment horizontal="center" vertical="center" wrapText="1"/>
      <protection locked="0"/>
    </xf>
    <xf numFmtId="0" fontId="7" fillId="7" borderId="0" xfId="0" applyFont="1" applyFill="1" applyAlignment="1" applyProtection="1">
      <alignment horizontal="center" vertical="center" wrapText="1"/>
      <protection locked="0"/>
    </xf>
    <xf numFmtId="0" fontId="7" fillId="0" borderId="1" xfId="0" applyFont="1" applyBorder="1" applyAlignment="1">
      <alignment horizontal="left" vertical="center" wrapText="1"/>
    </xf>
    <xf numFmtId="0" fontId="17" fillId="6" borderId="3" xfId="1" applyNumberFormat="1" applyFont="1" applyFill="1" applyBorder="1" applyAlignment="1">
      <alignment horizontal="center" vertical="center" wrapText="1"/>
    </xf>
    <xf numFmtId="0" fontId="17" fillId="6" borderId="4" xfId="1" applyNumberFormat="1" applyFont="1" applyFill="1" applyBorder="1" applyAlignment="1">
      <alignment horizontal="center" vertical="center" wrapText="1"/>
    </xf>
    <xf numFmtId="0" fontId="17" fillId="6" borderId="5" xfId="1" applyNumberFormat="1" applyFont="1" applyFill="1" applyBorder="1" applyAlignment="1">
      <alignment horizontal="center" vertical="center" wrapText="1"/>
    </xf>
    <xf numFmtId="0" fontId="6" fillId="2" borderId="8" xfId="6" quotePrefix="1" applyFill="1" applyBorder="1" applyAlignment="1">
      <alignment horizontal="left" vertical="center" wrapText="1"/>
    </xf>
    <xf numFmtId="0" fontId="5" fillId="0" borderId="1" xfId="0" applyFont="1" applyBorder="1" applyAlignment="1">
      <alignment wrapText="1"/>
    </xf>
    <xf numFmtId="0" fontId="0" fillId="0" borderId="1" xfId="0" applyBorder="1"/>
    <xf numFmtId="0" fontId="7" fillId="7" borderId="1" xfId="0" applyFont="1" applyFill="1" applyBorder="1" applyAlignment="1">
      <alignment horizontal="center" vertical="center" wrapText="1"/>
    </xf>
    <xf numFmtId="0" fontId="9" fillId="0" borderId="1" xfId="0" applyFont="1" applyBorder="1" applyAlignment="1">
      <alignment vertical="top" wrapText="1"/>
    </xf>
    <xf numFmtId="0" fontId="9" fillId="0" borderId="1" xfId="0" applyFont="1" applyBorder="1" applyAlignment="1">
      <alignment wrapText="1"/>
    </xf>
    <xf numFmtId="0" fontId="7" fillId="0" borderId="1" xfId="0" applyFont="1" applyBorder="1"/>
    <xf numFmtId="0" fontId="0" fillId="0" borderId="1" xfId="0" applyBorder="1" applyAlignment="1">
      <alignment vertical="top" wrapText="1"/>
    </xf>
    <xf numFmtId="0" fontId="6" fillId="0" borderId="3" xfId="6" applyBorder="1" applyAlignment="1">
      <alignment horizontal="center" vertical="center" wrapText="1"/>
    </xf>
    <xf numFmtId="0" fontId="6" fillId="0" borderId="4" xfId="6" applyBorder="1" applyAlignment="1">
      <alignment horizontal="center" vertical="center" wrapText="1"/>
    </xf>
    <xf numFmtId="0" fontId="6" fillId="0" borderId="5" xfId="6" applyBorder="1" applyAlignment="1">
      <alignment horizontal="center" vertical="center" wrapText="1"/>
    </xf>
    <xf numFmtId="0" fontId="30" fillId="35" borderId="13" xfId="15" quotePrefix="1" applyBorder="1" applyAlignment="1" applyProtection="1">
      <alignment horizontal="left" vertical="center" wrapText="1"/>
    </xf>
    <xf numFmtId="0" fontId="30" fillId="35" borderId="8" xfId="15" quotePrefix="1" applyBorder="1" applyAlignment="1" applyProtection="1">
      <alignment horizontal="left" vertical="center" wrapText="1"/>
    </xf>
    <xf numFmtId="0" fontId="30" fillId="35" borderId="13" xfId="15" quotePrefix="1" applyBorder="1" applyAlignment="1" applyProtection="1">
      <alignment horizontal="center" vertical="center" wrapText="1"/>
    </xf>
    <xf numFmtId="0" fontId="30" fillId="35" borderId="8" xfId="15" quotePrefix="1" applyBorder="1" applyAlignment="1" applyProtection="1">
      <alignment horizontal="center" vertical="center" wrapText="1"/>
    </xf>
    <xf numFmtId="0" fontId="30" fillId="35" borderId="14" xfId="15" quotePrefix="1" applyBorder="1" applyAlignment="1" applyProtection="1">
      <alignment horizontal="center" vertical="center" wrapText="1"/>
    </xf>
    <xf numFmtId="0" fontId="17" fillId="6" borderId="1" xfId="1" applyNumberFormat="1" applyFont="1" applyFill="1" applyBorder="1" applyAlignment="1" applyProtection="1">
      <alignment horizontal="center" vertical="center" wrapText="1"/>
    </xf>
    <xf numFmtId="0" fontId="7" fillId="0" borderId="3"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0" borderId="1" xfId="0" applyFont="1" applyBorder="1" applyAlignment="1">
      <alignment horizontal="left" vertical="center" wrapText="1" indent="1"/>
    </xf>
    <xf numFmtId="0" fontId="6" fillId="0" borderId="8" xfId="0" applyFont="1" applyBorder="1" applyAlignment="1">
      <alignment horizontal="left" vertical="center" wrapText="1"/>
    </xf>
    <xf numFmtId="0" fontId="0" fillId="0" borderId="8" xfId="0" applyBorder="1" applyAlignment="1">
      <alignment horizontal="left" vertical="center" wrapText="1"/>
    </xf>
    <xf numFmtId="0" fontId="7" fillId="7" borderId="6"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center" vertical="center" wrapText="1"/>
      <protection locked="0"/>
    </xf>
    <xf numFmtId="0" fontId="6"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17" fillId="6" borderId="13" xfId="1" applyNumberFormat="1" applyFont="1" applyFill="1" applyBorder="1" applyAlignment="1">
      <alignment horizontal="center" vertical="center" wrapText="1"/>
    </xf>
    <xf numFmtId="0" fontId="17" fillId="6" borderId="8" xfId="1" applyNumberFormat="1" applyFont="1" applyFill="1" applyBorder="1" applyAlignment="1">
      <alignment horizontal="center" vertical="center" wrapText="1"/>
    </xf>
    <xf numFmtId="0" fontId="30" fillId="17" borderId="0" xfId="15" quotePrefix="1" applyFill="1" applyBorder="1" applyAlignment="1">
      <alignment horizontal="left" vertical="top" wrapText="1"/>
    </xf>
    <xf numFmtId="0" fontId="7" fillId="7" borderId="6" xfId="0" applyFont="1" applyFill="1" applyBorder="1" applyAlignment="1" applyProtection="1">
      <alignment vertical="center" wrapText="1"/>
      <protection locked="0"/>
    </xf>
    <xf numFmtId="0" fontId="7" fillId="7" borderId="15" xfId="0" applyFont="1" applyFill="1" applyBorder="1" applyAlignment="1" applyProtection="1">
      <alignment vertical="center" wrapText="1"/>
      <protection locked="0"/>
    </xf>
    <xf numFmtId="0" fontId="7" fillId="7" borderId="2" xfId="0" applyFont="1" applyFill="1" applyBorder="1" applyAlignment="1" applyProtection="1">
      <alignment vertical="center" wrapText="1"/>
      <protection locked="0"/>
    </xf>
    <xf numFmtId="0" fontId="7" fillId="7" borderId="6" xfId="0" applyFont="1" applyFill="1" applyBorder="1" applyAlignment="1" applyProtection="1">
      <alignment vertical="center"/>
      <protection locked="0"/>
    </xf>
    <xf numFmtId="0" fontId="7" fillId="7" borderId="15" xfId="0" applyFont="1" applyFill="1" applyBorder="1" applyAlignment="1" applyProtection="1">
      <alignment vertical="center"/>
      <protection locked="0"/>
    </xf>
    <xf numFmtId="0" fontId="7" fillId="7" borderId="2" xfId="0" applyFont="1" applyFill="1" applyBorder="1" applyAlignment="1" applyProtection="1">
      <alignment vertical="center"/>
      <protection locked="0"/>
    </xf>
    <xf numFmtId="0" fontId="26" fillId="6" borderId="3" xfId="1" applyNumberFormat="1" applyFont="1" applyFill="1" applyBorder="1" applyAlignment="1" applyProtection="1">
      <alignment horizontal="center" vertical="center" wrapText="1"/>
    </xf>
    <xf numFmtId="0" fontId="26" fillId="6" borderId="4" xfId="1" applyNumberFormat="1" applyFont="1" applyFill="1" applyBorder="1" applyAlignment="1" applyProtection="1">
      <alignment horizontal="center" vertical="center" wrapText="1"/>
    </xf>
    <xf numFmtId="0" fontId="26" fillId="6" borderId="5" xfId="1" applyNumberFormat="1" applyFont="1" applyFill="1" applyBorder="1" applyAlignment="1" applyProtection="1">
      <alignment horizontal="center" vertical="center" wrapText="1"/>
    </xf>
    <xf numFmtId="0" fontId="7" fillId="7" borderId="3" xfId="0" applyFont="1" applyFill="1" applyBorder="1" applyAlignment="1">
      <alignment horizontal="left" vertical="center" wrapText="1"/>
    </xf>
    <xf numFmtId="0" fontId="7" fillId="7" borderId="4" xfId="0" applyFont="1" applyFill="1" applyBorder="1" applyAlignment="1">
      <alignment horizontal="left" vertical="center" wrapText="1"/>
    </xf>
    <xf numFmtId="0" fontId="7" fillId="7" borderId="5" xfId="0" applyFont="1" applyFill="1" applyBorder="1" applyAlignment="1">
      <alignment horizontal="left" vertical="center" wrapText="1"/>
    </xf>
    <xf numFmtId="0" fontId="26" fillId="6" borderId="3" xfId="1" applyNumberFormat="1" applyFont="1" applyFill="1" applyBorder="1" applyAlignment="1" applyProtection="1">
      <alignment horizontal="left" vertical="center" wrapText="1"/>
    </xf>
    <xf numFmtId="0" fontId="26" fillId="6" borderId="4" xfId="1" applyNumberFormat="1" applyFont="1" applyFill="1" applyBorder="1" applyAlignment="1" applyProtection="1">
      <alignment horizontal="left" vertical="center" wrapText="1"/>
    </xf>
    <xf numFmtId="0" fontId="26" fillId="6" borderId="5" xfId="1" applyNumberFormat="1" applyFont="1" applyFill="1" applyBorder="1" applyAlignment="1" applyProtection="1">
      <alignment horizontal="left" vertical="center" wrapText="1"/>
    </xf>
    <xf numFmtId="0" fontId="6" fillId="0" borderId="0" xfId="0" quotePrefix="1" applyFont="1" applyAlignment="1">
      <alignment horizontal="left" vertical="top" wrapText="1"/>
    </xf>
    <xf numFmtId="0" fontId="6" fillId="0" borderId="0" xfId="0" quotePrefix="1" applyFont="1" applyAlignment="1">
      <alignment horizontal="left"/>
    </xf>
    <xf numFmtId="165" fontId="0" fillId="0" borderId="1" xfId="0" applyNumberFormat="1" applyBorder="1" applyAlignment="1">
      <alignment vertical="center"/>
    </xf>
    <xf numFmtId="0" fontId="0" fillId="0" borderId="1" xfId="0" applyBorder="1" applyAlignment="1">
      <alignment vertical="center" wrapText="1"/>
    </xf>
    <xf numFmtId="0" fontId="0" fillId="0" borderId="1" xfId="0" applyBorder="1" applyAlignment="1">
      <alignment wrapText="1"/>
    </xf>
  </cellXfs>
  <cellStyles count="20">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Comma 2" xfId="7" xr:uid="{00000000-0005-0000-0000-000008000000}"/>
    <cellStyle name="Heading 2" xfId="4" builtinId="17"/>
    <cellStyle name="Heading 3" xfId="5" builtinId="18"/>
    <cellStyle name="Heading 4" xfId="1" builtinId="19"/>
    <cellStyle name="Hyperlink" xfId="3" builtinId="8"/>
    <cellStyle name="Input" xfId="2" builtinId="20"/>
    <cellStyle name="Neutral" xfId="15" builtinId="28"/>
    <cellStyle name="Normal" xfId="0" builtinId="0"/>
    <cellStyle name="Normal 2" xfId="6" xr:uid="{00000000-0005-0000-0000-000010000000}"/>
    <cellStyle name="Normal 3" xfId="14" xr:uid="{00000000-0005-0000-0000-000011000000}"/>
    <cellStyle name="Normal_Sheet1" xfId="16" xr:uid="{00000000-0005-0000-0000-000012000000}"/>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8"/>
  <sheetViews>
    <sheetView showGridLines="0" tabSelected="1" zoomScaleNormal="100" zoomScaleSheetLayoutView="100" workbookViewId="0">
      <selection activeCell="B12" sqref="B12:E12"/>
    </sheetView>
  </sheetViews>
  <sheetFormatPr defaultRowHeight="13.2" x14ac:dyDescent="0.25"/>
  <cols>
    <col min="1" max="1" width="70.33203125" customWidth="1"/>
    <col min="2" max="2" width="46.33203125" customWidth="1"/>
    <col min="3" max="3" width="28" customWidth="1"/>
    <col min="4" max="4" width="18.109375" customWidth="1"/>
    <col min="5" max="5" width="21.5546875" customWidth="1"/>
  </cols>
  <sheetData>
    <row r="1" spans="1:8" x14ac:dyDescent="0.25">
      <c r="A1" s="25"/>
      <c r="B1" s="25"/>
      <c r="C1" s="25"/>
      <c r="D1" s="25"/>
      <c r="E1" s="25"/>
    </row>
    <row r="2" spans="1:8" ht="16.8" x14ac:dyDescent="0.25">
      <c r="A2" s="132" t="s">
        <v>169</v>
      </c>
      <c r="B2" s="62"/>
      <c r="C2" s="62"/>
      <c r="D2" s="62"/>
      <c r="E2" s="62"/>
    </row>
    <row r="3" spans="1:8" ht="13.8" x14ac:dyDescent="0.25">
      <c r="A3" s="62"/>
      <c r="B3" s="129" t="s">
        <v>170</v>
      </c>
      <c r="C3" s="128" t="s">
        <v>173</v>
      </c>
      <c r="D3" s="128" t="s">
        <v>33</v>
      </c>
      <c r="E3" s="128" t="s">
        <v>32</v>
      </c>
    </row>
    <row r="4" spans="1:8" ht="13.8" x14ac:dyDescent="0.25">
      <c r="A4" s="63" t="s">
        <v>169</v>
      </c>
      <c r="B4" s="29" t="s">
        <v>1161</v>
      </c>
      <c r="C4" s="29" t="s">
        <v>743</v>
      </c>
      <c r="D4" s="29" t="s">
        <v>742</v>
      </c>
      <c r="E4" s="29" t="s">
        <v>168</v>
      </c>
    </row>
    <row r="5" spans="1:8" x14ac:dyDescent="0.25">
      <c r="A5" s="62"/>
      <c r="B5" s="62"/>
      <c r="C5" s="62"/>
      <c r="D5" s="62"/>
      <c r="E5" s="62"/>
    </row>
    <row r="6" spans="1:8" ht="16.8" x14ac:dyDescent="0.25">
      <c r="A6" s="65" t="s">
        <v>27</v>
      </c>
      <c r="B6" s="62"/>
      <c r="C6" s="62"/>
      <c r="D6" s="62"/>
      <c r="E6" s="62"/>
    </row>
    <row r="7" spans="1:8" ht="13.8" x14ac:dyDescent="0.25">
      <c r="A7" s="66" t="s">
        <v>28</v>
      </c>
      <c r="B7" s="217" t="s">
        <v>29</v>
      </c>
      <c r="C7" s="217"/>
      <c r="D7" s="217"/>
      <c r="E7" s="217"/>
    </row>
    <row r="8" spans="1:8" ht="30" customHeight="1" x14ac:dyDescent="0.25">
      <c r="A8" s="70" t="s">
        <v>224</v>
      </c>
      <c r="B8" s="215" t="s">
        <v>213</v>
      </c>
      <c r="C8" s="215"/>
      <c r="D8" s="215"/>
      <c r="E8" s="215"/>
    </row>
    <row r="9" spans="1:8" ht="30" customHeight="1" x14ac:dyDescent="0.25">
      <c r="A9" s="70" t="s">
        <v>735</v>
      </c>
      <c r="B9" s="215"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Fulcrum Electricity Assets Ltd - GSP_E  Licence area.</v>
      </c>
      <c r="C9" s="215"/>
      <c r="D9" s="215"/>
      <c r="E9" s="215"/>
    </row>
    <row r="10" spans="1:8" ht="30" customHeight="1" x14ac:dyDescent="0.25">
      <c r="A10" s="70" t="s">
        <v>68</v>
      </c>
      <c r="B10" s="215" t="s">
        <v>31</v>
      </c>
      <c r="C10" s="215"/>
      <c r="D10" s="215"/>
      <c r="E10" s="215"/>
    </row>
    <row r="11" spans="1:8" ht="61.5" customHeight="1" x14ac:dyDescent="0.25">
      <c r="A11" s="70" t="s">
        <v>69</v>
      </c>
      <c r="B11" s="215"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Fulcrum Electricity Assets Ltd - GSP_E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15"/>
      <c r="D11" s="215"/>
      <c r="E11" s="215"/>
      <c r="F11" s="212"/>
      <c r="G11" s="212"/>
      <c r="H11" s="212"/>
    </row>
    <row r="12" spans="1:8" ht="86.25" customHeight="1" x14ac:dyDescent="0.25">
      <c r="A12" s="70" t="s">
        <v>50</v>
      </c>
      <c r="B12" s="215" t="s">
        <v>187</v>
      </c>
      <c r="C12" s="215"/>
      <c r="D12" s="215"/>
      <c r="E12" s="215"/>
    </row>
    <row r="13" spans="1:8" ht="13.8" x14ac:dyDescent="0.25">
      <c r="A13" s="70" t="s">
        <v>188</v>
      </c>
      <c r="B13" s="215"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Fulcrum Electricity Assets Ltd - GSP_E  Licence area.</v>
      </c>
      <c r="C13" s="215"/>
      <c r="D13" s="215"/>
      <c r="E13" s="215"/>
    </row>
    <row r="14" spans="1:8" ht="33.75" customHeight="1" x14ac:dyDescent="0.25">
      <c r="A14" s="168" t="s">
        <v>520</v>
      </c>
      <c r="B14" s="215" t="s">
        <v>521</v>
      </c>
      <c r="C14" s="215"/>
      <c r="D14" s="215"/>
      <c r="E14" s="215"/>
    </row>
    <row r="15" spans="1:8" ht="29.25" customHeight="1" x14ac:dyDescent="0.25">
      <c r="A15" s="70" t="s">
        <v>63</v>
      </c>
      <c r="B15" s="215" t="s">
        <v>154</v>
      </c>
      <c r="C15" s="215"/>
      <c r="D15" s="215"/>
      <c r="E15" s="215"/>
    </row>
    <row r="16" spans="1:8" ht="29.25" customHeight="1" x14ac:dyDescent="0.25">
      <c r="A16" s="168" t="s">
        <v>736</v>
      </c>
      <c r="B16" s="215" t="s">
        <v>737</v>
      </c>
      <c r="C16" s="215"/>
      <c r="D16" s="215"/>
      <c r="E16" s="215"/>
    </row>
    <row r="17" spans="1:5" ht="29.25" customHeight="1" x14ac:dyDescent="0.25">
      <c r="A17" s="70" t="s">
        <v>634</v>
      </c>
      <c r="B17" s="215" t="s">
        <v>636</v>
      </c>
      <c r="C17" s="215"/>
      <c r="D17" s="215"/>
      <c r="E17" s="215"/>
    </row>
    <row r="18" spans="1:5" ht="29.25" customHeight="1" x14ac:dyDescent="0.25">
      <c r="A18" s="70" t="s">
        <v>738</v>
      </c>
      <c r="B18" s="215" t="s">
        <v>739</v>
      </c>
      <c r="C18" s="215"/>
      <c r="D18" s="215"/>
      <c r="E18" s="215"/>
    </row>
    <row r="19" spans="1:5" ht="30" customHeight="1" x14ac:dyDescent="0.25">
      <c r="A19" s="70" t="s">
        <v>128</v>
      </c>
      <c r="B19" s="215" t="s">
        <v>127</v>
      </c>
      <c r="C19" s="215"/>
      <c r="D19" s="215"/>
      <c r="E19" s="215"/>
    </row>
    <row r="20" spans="1:5" x14ac:dyDescent="0.25">
      <c r="A20" s="62"/>
      <c r="B20" s="62"/>
      <c r="C20" s="62"/>
      <c r="D20" s="62"/>
      <c r="E20" s="62"/>
    </row>
    <row r="21" spans="1:5" ht="13.8" x14ac:dyDescent="0.25">
      <c r="A21" s="67" t="s">
        <v>38</v>
      </c>
      <c r="B21" s="62"/>
      <c r="C21" s="62"/>
      <c r="D21" s="62"/>
      <c r="E21" s="62"/>
    </row>
    <row r="22" spans="1:5" ht="13.8" x14ac:dyDescent="0.25">
      <c r="A22" s="66"/>
      <c r="B22" s="216"/>
      <c r="C22" s="216"/>
      <c r="D22" s="216"/>
      <c r="E22" s="216"/>
    </row>
    <row r="23" spans="1:5" ht="32.25" customHeight="1" x14ac:dyDescent="0.25">
      <c r="A23" s="213" t="s">
        <v>111</v>
      </c>
      <c r="B23" s="214"/>
      <c r="C23" s="214"/>
      <c r="D23" s="214"/>
      <c r="E23" s="214"/>
    </row>
    <row r="24" spans="1:5" x14ac:dyDescent="0.25">
      <c r="A24" s="62"/>
      <c r="B24" s="62"/>
      <c r="C24" s="62"/>
      <c r="D24" s="62"/>
      <c r="E24" s="62"/>
    </row>
    <row r="25" spans="1:5" ht="13.8" x14ac:dyDescent="0.25">
      <c r="A25" s="68" t="s">
        <v>39</v>
      </c>
      <c r="B25" s="62"/>
      <c r="C25" s="62"/>
      <c r="D25" s="62"/>
      <c r="E25" s="62"/>
    </row>
    <row r="26" spans="1:5" ht="13.8" x14ac:dyDescent="0.25">
      <c r="A26" s="64"/>
      <c r="B26" s="216"/>
      <c r="C26" s="216"/>
      <c r="D26" s="216"/>
      <c r="E26" s="216"/>
    </row>
    <row r="27" spans="1:5" ht="28.5" customHeight="1" x14ac:dyDescent="0.25">
      <c r="A27" s="213" t="s">
        <v>70</v>
      </c>
      <c r="B27" s="214"/>
      <c r="C27" s="214"/>
      <c r="D27" s="214"/>
      <c r="E27" s="214"/>
    </row>
    <row r="28" spans="1:5" ht="28.5" customHeight="1" x14ac:dyDescent="0.25">
      <c r="A28" s="211" t="s">
        <v>167</v>
      </c>
      <c r="B28" s="211"/>
      <c r="C28" s="211"/>
      <c r="D28" s="211"/>
      <c r="E28" s="211"/>
    </row>
  </sheetData>
  <customSheetViews>
    <customSheetView guid="{5032A364-B81A-48DA-88DA-AB3B86B47EE9}">
      <selection activeCell="A12" sqref="A12"/>
      <pageMargins left="0.7" right="0.7" top="0.75" bottom="0.75" header="0.3" footer="0.3"/>
    </customSheetView>
  </customSheetViews>
  <mergeCells count="19">
    <mergeCell ref="B8:E8"/>
    <mergeCell ref="B9:E9"/>
    <mergeCell ref="B10:E10"/>
    <mergeCell ref="B11:E11"/>
    <mergeCell ref="B7:E7"/>
    <mergeCell ref="A28:E28"/>
    <mergeCell ref="F11:H11"/>
    <mergeCell ref="A23:E23"/>
    <mergeCell ref="A27:E27"/>
    <mergeCell ref="B12:E12"/>
    <mergeCell ref="B15:E15"/>
    <mergeCell ref="B13:E13"/>
    <mergeCell ref="B19:E19"/>
    <mergeCell ref="B22:E22"/>
    <mergeCell ref="B26:E26"/>
    <mergeCell ref="B14:E14"/>
    <mergeCell ref="B17:E17"/>
    <mergeCell ref="B16:E16"/>
    <mergeCell ref="B18:E18"/>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00000000-0004-0000-0000-00000A000000}"/>
    <hyperlink ref="A18" location="'TNUoS Mapping'!A1" display="TNUoS Mapping" xr:uid="{00000000-0004-0000-0000-00000B000000}"/>
  </hyperlinks>
  <pageMargins left="0.70866141732283472" right="0.70866141732283472" top="0.74803149606299213" bottom="0.74803149606299213" header="0.31496062992125984" footer="0.31496062992125984"/>
  <pageSetup paperSize="9" scale="6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80" zoomScaleNormal="80" zoomScaleSheetLayoutView="100" workbookViewId="0">
      <selection activeCell="B5" sqref="B5"/>
    </sheetView>
  </sheetViews>
  <sheetFormatPr defaultColWidth="9.109375" defaultRowHeight="27.75" customHeight="1"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ht="27.75" customHeight="1" x14ac:dyDescent="0.25">
      <c r="A1" s="13" t="s">
        <v>30</v>
      </c>
      <c r="B1" s="275"/>
      <c r="C1" s="275"/>
      <c r="D1" s="167"/>
      <c r="E1" s="167"/>
    </row>
    <row r="2" spans="1:5" ht="35.1" customHeight="1" x14ac:dyDescent="0.25">
      <c r="A2" s="243" t="str">
        <f>Overview!B4&amp; " - Effective from "&amp;Overview!D4&amp;" - "&amp;Overview!E4&amp;" Supplier of Last Resort and Eligible Bad Debt Pass-Through Costs"</f>
        <v>Fulcrum Electricity Assets Ltd - GSP_E  - Effective from 1 April 2025 - Final Supplier of Last Resort and Eligible Bad Debt Pass-Through Costs</v>
      </c>
      <c r="B2" s="244"/>
      <c r="C2" s="244"/>
      <c r="D2" s="244"/>
      <c r="E2" s="245"/>
    </row>
    <row r="3" spans="1:5" s="72" customFormat="1" ht="21" customHeight="1" x14ac:dyDescent="0.25">
      <c r="A3" s="80"/>
      <c r="B3" s="80"/>
      <c r="C3" s="80"/>
      <c r="D3" s="80"/>
      <c r="E3" s="80"/>
    </row>
    <row r="4" spans="1:5" ht="78.75" customHeight="1" x14ac:dyDescent="0.25">
      <c r="A4" s="28" t="s">
        <v>174</v>
      </c>
      <c r="B4" s="14" t="s">
        <v>470</v>
      </c>
      <c r="C4" s="14" t="s">
        <v>35</v>
      </c>
      <c r="D4" s="14" t="s">
        <v>518</v>
      </c>
      <c r="E4" s="14" t="s">
        <v>519</v>
      </c>
    </row>
    <row r="5" spans="1:5" ht="32.25" customHeight="1" x14ac:dyDescent="0.25">
      <c r="A5" s="16" t="s">
        <v>708</v>
      </c>
      <c r="B5" s="44" t="str">
        <f>IF(IFERROR(INDEX('Annex 1 LV, HV and UMS charges'!$B$12:$B$45,MATCH($A5,'Annex 1 LV, HV and UMS charges'!$A$12:$A$310,0)),INDEX('Annex 4 LDNO charges'!$B$14:$B$203,MATCH($A5,'Annex 4 LDNO charges'!$A$14:$A$203,0)))=0,"",IFERROR(INDEX('Annex 1 LV, HV and UMS charges'!$B$12:$B$45,MATCH($A5,'Annex 1 LV, HV and UMS charges'!$A$12:$A$310,0)),INDEX('Annex 4 LDNO charges'!$B$14:$B$203,MATCH($A5,'Annex 4 LDNO charges'!$A$14:$A$203,0))))</f>
        <v>E01, E02, E1L, E2H</v>
      </c>
      <c r="C5" s="175" t="s">
        <v>641</v>
      </c>
      <c r="D5" s="176">
        <v>0</v>
      </c>
      <c r="E5" s="176">
        <v>-0.01</v>
      </c>
    </row>
    <row r="6" spans="1:5" ht="27.6" x14ac:dyDescent="0.25">
      <c r="A6" s="16" t="s">
        <v>655</v>
      </c>
      <c r="B6" s="44" t="str">
        <f>IF(IFERROR(INDEX('Annex 1 LV, HV and UMS charges'!$B$12:$B$45,MATCH($A6,'Annex 1 LV, HV and UMS charges'!$A$12:$A$310,0)),INDEX('Annex 4 LDNO charges'!$B$14:$B$203,MATCH($A6,'Annex 4 LDNO charges'!$A$14:$A$203,0)))=0,"",IFERROR(INDEX('Annex 1 LV, HV and UMS charges'!$B$12:$B$45,MATCH($A6,'Annex 1 LV, HV and UMS charges'!$A$12:$A$310,0)),INDEX('Annex 4 LDNO charges'!$B$14:$B$203,MATCH($A6,'Annex 4 LDNO charges'!$A$14:$A$203,0))))</f>
        <v>E31, E32, E3L, E3H</v>
      </c>
      <c r="C6" s="160" t="s">
        <v>640</v>
      </c>
      <c r="D6" s="177"/>
      <c r="E6" s="176">
        <v>-0.01</v>
      </c>
    </row>
    <row r="7" spans="1:5" ht="27.6" x14ac:dyDescent="0.25">
      <c r="A7" s="16" t="s">
        <v>656</v>
      </c>
      <c r="B7" s="44" t="str">
        <f>IF(IFERROR(INDEX('Annex 1 LV, HV and UMS charges'!$B$12:$B$45,MATCH($A7,'Annex 1 LV, HV and UMS charges'!$A$12:$A$310,0)),INDEX('Annex 4 LDNO charges'!$B$14:$B$203,MATCH($A7,'Annex 4 LDNO charges'!$A$14:$A$203,0)))=0,"",IFERROR(INDEX('Annex 1 LV, HV and UMS charges'!$B$12:$B$45,MATCH($A7,'Annex 1 LV, HV and UMS charges'!$A$12:$A$310,0)),INDEX('Annex 4 LDNO charges'!$B$14:$B$203,MATCH($A7,'Annex 4 LDNO charges'!$A$14:$A$203,0))))</f>
        <v xml:space="preserve">1E1, 1E2, 1EL, 1EH </v>
      </c>
      <c r="C7" s="160" t="s">
        <v>640</v>
      </c>
      <c r="D7" s="177"/>
      <c r="E7" s="176">
        <v>-0.01</v>
      </c>
    </row>
    <row r="8" spans="1:5" ht="27.6" x14ac:dyDescent="0.25">
      <c r="A8" s="16" t="s">
        <v>657</v>
      </c>
      <c r="B8" s="44" t="str">
        <f>IF(IFERROR(INDEX('Annex 1 LV, HV and UMS charges'!$B$12:$B$45,MATCH($A8,'Annex 1 LV, HV and UMS charges'!$A$12:$A$310,0)),INDEX('Annex 4 LDNO charges'!$B$14:$B$203,MATCH($A8,'Annex 4 LDNO charges'!$A$14:$A$203,0)))=0,"",IFERROR(INDEX('Annex 1 LV, HV and UMS charges'!$B$12:$B$45,MATCH($A8,'Annex 1 LV, HV and UMS charges'!$A$12:$A$310,0)),INDEX('Annex 4 LDNO charges'!$B$14:$B$203,MATCH($A8,'Annex 4 LDNO charges'!$A$14:$A$203,0))))</f>
        <v>2E1, 2E2, 2EL, 2EH</v>
      </c>
      <c r="C8" s="160" t="s">
        <v>640</v>
      </c>
      <c r="D8" s="177"/>
      <c r="E8" s="176">
        <v>-0.01</v>
      </c>
    </row>
    <row r="9" spans="1:5" ht="27.6" x14ac:dyDescent="0.25">
      <c r="A9" s="16" t="s">
        <v>658</v>
      </c>
      <c r="B9" s="44" t="str">
        <f>IF(IFERROR(INDEX('Annex 1 LV, HV and UMS charges'!$B$12:$B$45,MATCH($A9,'Annex 1 LV, HV and UMS charges'!$A$12:$A$310,0)),INDEX('Annex 4 LDNO charges'!$B$14:$B$203,MATCH($A9,'Annex 4 LDNO charges'!$A$14:$A$203,0)))=0,"",IFERROR(INDEX('Annex 1 LV, HV and UMS charges'!$B$12:$B$45,MATCH($A9,'Annex 1 LV, HV and UMS charges'!$A$12:$A$310,0)),INDEX('Annex 4 LDNO charges'!$B$14:$B$203,MATCH($A9,'Annex 4 LDNO charges'!$A$14:$A$203,0))))</f>
        <v>3E1, 3E2, 3EL, 3EH</v>
      </c>
      <c r="C9" s="160" t="s">
        <v>640</v>
      </c>
      <c r="D9" s="177"/>
      <c r="E9" s="176">
        <v>-0.01</v>
      </c>
    </row>
    <row r="10" spans="1:5" ht="27.6" x14ac:dyDescent="0.25">
      <c r="A10" s="16" t="s">
        <v>659</v>
      </c>
      <c r="B10" s="44" t="str">
        <f>IF(IFERROR(INDEX('Annex 1 LV, HV and UMS charges'!$B$12:$B$45,MATCH($A10,'Annex 1 LV, HV and UMS charges'!$A$12:$A$310,0)),INDEX('Annex 4 LDNO charges'!$B$14:$B$203,MATCH($A10,'Annex 4 LDNO charges'!$A$14:$A$203,0)))=0,"",IFERROR(INDEX('Annex 1 LV, HV and UMS charges'!$B$12:$B$45,MATCH($A10,'Annex 1 LV, HV and UMS charges'!$A$12:$A$310,0)),INDEX('Annex 4 LDNO charges'!$B$14:$B$203,MATCH($A10,'Annex 4 LDNO charges'!$A$14:$A$203,0))))</f>
        <v>4E1, 4E2, 4EL, 4EH</v>
      </c>
      <c r="C10" s="160" t="s">
        <v>640</v>
      </c>
      <c r="D10" s="177"/>
      <c r="E10" s="176">
        <v>-0.01</v>
      </c>
    </row>
    <row r="11" spans="1:5" ht="27" customHeight="1" x14ac:dyDescent="0.25">
      <c r="A11" s="161" t="s">
        <v>523</v>
      </c>
      <c r="B11" s="44" t="str">
        <f>IF(IFERROR(INDEX('Annex 1 LV, HV and UMS charges'!$B$12:$B$45,MATCH($A11,'Annex 1 LV, HV and UMS charges'!$A$12:$A$310,0)),INDEX('Annex 4 LDNO charges'!$B$14:$B$203,MATCH($A11,'Annex 4 LDNO charges'!$A$14:$A$203,0)))=0,"",IFERROR(INDEX('Annex 1 LV, HV and UMS charges'!$B$12:$B$45,MATCH($A11,'Annex 1 LV, HV and UMS charges'!$A$12:$A$310,0)),INDEX('Annex 4 LDNO charges'!$B$14:$B$203,MATCH($A11,'Annex 4 LDNO charges'!$A$14:$A$203,0))))</f>
        <v>5E1, 5E2</v>
      </c>
      <c r="C11" s="160">
        <v>0</v>
      </c>
      <c r="D11" s="177"/>
      <c r="E11" s="176">
        <v>-0.01</v>
      </c>
    </row>
    <row r="12" spans="1:5" ht="27" customHeight="1" x14ac:dyDescent="0.25">
      <c r="A12" s="161" t="s">
        <v>524</v>
      </c>
      <c r="B12" s="44" t="str">
        <f>IF(IFERROR(INDEX('Annex 1 LV, HV and UMS charges'!$B$12:$B$45,MATCH($A12,'Annex 1 LV, HV and UMS charges'!$A$12:$A$310,0)),INDEX('Annex 4 LDNO charges'!$B$14:$B$203,MATCH($A12,'Annex 4 LDNO charges'!$A$14:$A$203,0)))=0,"",IFERROR(INDEX('Annex 1 LV, HV and UMS charges'!$B$12:$B$45,MATCH($A12,'Annex 1 LV, HV and UMS charges'!$A$12:$A$310,0)),INDEX('Annex 4 LDNO charges'!$B$14:$B$203,MATCH($A12,'Annex 4 LDNO charges'!$A$14:$A$203,0))))</f>
        <v>6E1, 6E2</v>
      </c>
      <c r="C12" s="160">
        <v>0</v>
      </c>
      <c r="D12" s="177"/>
      <c r="E12" s="176">
        <v>-0.01</v>
      </c>
    </row>
    <row r="13" spans="1:5" ht="27" customHeight="1" x14ac:dyDescent="0.25">
      <c r="A13" s="161" t="s">
        <v>525</v>
      </c>
      <c r="B13" s="44" t="str">
        <f>IF(IFERROR(INDEX('Annex 1 LV, HV and UMS charges'!$B$12:$B$45,MATCH($A13,'Annex 1 LV, HV and UMS charges'!$A$12:$A$310,0)),INDEX('Annex 4 LDNO charges'!$B$14:$B$203,MATCH($A13,'Annex 4 LDNO charges'!$A$14:$A$203,0)))=0,"",IFERROR(INDEX('Annex 1 LV, HV and UMS charges'!$B$12:$B$45,MATCH($A13,'Annex 1 LV, HV and UMS charges'!$A$12:$A$310,0)),INDEX('Annex 4 LDNO charges'!$B$14:$B$203,MATCH($A13,'Annex 4 LDNO charges'!$A$14:$A$203,0))))</f>
        <v>7E1, 7E2</v>
      </c>
      <c r="C13" s="160">
        <v>0</v>
      </c>
      <c r="D13" s="177"/>
      <c r="E13" s="176">
        <v>-0.01</v>
      </c>
    </row>
    <row r="14" spans="1:5" ht="27.75" customHeight="1" x14ac:dyDescent="0.25">
      <c r="A14" s="161" t="s">
        <v>526</v>
      </c>
      <c r="B14" s="44" t="str">
        <f>IF(IFERROR(INDEX('Annex 1 LV, HV and UMS charges'!$B$12:$B$45,MATCH($A14,'Annex 1 LV, HV and UMS charges'!$A$12:$A$310,0)),INDEX('Annex 4 LDNO charges'!$B$14:$B$203,MATCH($A14,'Annex 4 LDNO charges'!$A$14:$A$203,0)))=0,"",IFERROR(INDEX('Annex 1 LV, HV and UMS charges'!$B$12:$B$45,MATCH($A14,'Annex 1 LV, HV and UMS charges'!$A$12:$A$310,0)),INDEX('Annex 4 LDNO charges'!$B$14:$B$203,MATCH($A14,'Annex 4 LDNO charges'!$A$14:$A$203,0))))</f>
        <v>8E1, 8E2</v>
      </c>
      <c r="C14" s="160">
        <v>0</v>
      </c>
      <c r="D14" s="177"/>
      <c r="E14" s="176">
        <v>-0.01</v>
      </c>
    </row>
    <row r="15" spans="1:5" ht="27.75" customHeight="1" x14ac:dyDescent="0.25">
      <c r="A15" s="164" t="s">
        <v>527</v>
      </c>
      <c r="B15" s="44" t="str">
        <f>IF(IFERROR(INDEX('Annex 1 LV, HV and UMS charges'!$B$12:$B$45,MATCH($A15,'Annex 1 LV, HV and UMS charges'!$A$12:$A$310,0)),INDEX('Annex 4 LDNO charges'!$B$14:$B$203,MATCH($A15,'Annex 4 LDNO charges'!$A$14:$A$203,0)))=0,"",IFERROR(INDEX('Annex 1 LV, HV and UMS charges'!$B$12:$B$45,MATCH($A15,'Annex 1 LV, HV and UMS charges'!$A$12:$A$310,0)),INDEX('Annex 4 LDNO charges'!$B$14:$B$203,MATCH($A15,'Annex 4 LDNO charges'!$A$14:$A$203,0))))</f>
        <v>9E1, 9E2</v>
      </c>
      <c r="C15" s="160">
        <v>0</v>
      </c>
      <c r="D15" s="177"/>
      <c r="E15" s="176">
        <v>-0.01</v>
      </c>
    </row>
    <row r="16" spans="1:5" ht="27.75" customHeight="1" x14ac:dyDescent="0.25">
      <c r="A16" s="164" t="s">
        <v>528</v>
      </c>
      <c r="B16" s="44" t="str">
        <f>IF(IFERROR(INDEX('Annex 1 LV, HV and UMS charges'!$B$12:$B$45,MATCH($A16,'Annex 1 LV, HV and UMS charges'!$A$12:$A$310,0)),INDEX('Annex 4 LDNO charges'!$B$14:$B$203,MATCH($A16,'Annex 4 LDNO charges'!$A$14:$A$203,0)))=0,"",IFERROR(INDEX('Annex 1 LV, HV and UMS charges'!$B$12:$B$45,MATCH($A16,'Annex 1 LV, HV and UMS charges'!$A$12:$A$310,0)),INDEX('Annex 4 LDNO charges'!$B$14:$B$203,MATCH($A16,'Annex 4 LDNO charges'!$A$14:$A$203,0))))</f>
        <v>2E</v>
      </c>
      <c r="C16" s="160">
        <v>0</v>
      </c>
      <c r="D16" s="177"/>
      <c r="E16" s="176">
        <v>-0.01</v>
      </c>
    </row>
    <row r="17" spans="1:5" ht="27.75" customHeight="1" x14ac:dyDescent="0.25">
      <c r="A17" s="164" t="s">
        <v>529</v>
      </c>
      <c r="B17" s="44" t="str">
        <f>IF(IFERROR(INDEX('Annex 1 LV, HV and UMS charges'!$B$12:$B$45,MATCH($A17,'Annex 1 LV, HV and UMS charges'!$A$12:$A$310,0)),INDEX('Annex 4 LDNO charges'!$B$14:$B$203,MATCH($A17,'Annex 4 LDNO charges'!$A$14:$A$203,0)))=0,"",IFERROR(INDEX('Annex 1 LV, HV and UMS charges'!$B$12:$B$45,MATCH($A17,'Annex 1 LV, HV and UMS charges'!$A$12:$A$310,0)),INDEX('Annex 4 LDNO charges'!$B$14:$B$203,MATCH($A17,'Annex 4 LDNO charges'!$A$14:$A$203,0))))</f>
        <v>12E</v>
      </c>
      <c r="C17" s="160">
        <v>0</v>
      </c>
      <c r="D17" s="177"/>
      <c r="E17" s="176">
        <v>-0.01</v>
      </c>
    </row>
    <row r="18" spans="1:5" ht="27.75" customHeight="1" x14ac:dyDescent="0.25">
      <c r="A18" s="164" t="s">
        <v>530</v>
      </c>
      <c r="B18" s="44" t="str">
        <f>IF(IFERROR(INDEX('Annex 1 LV, HV and UMS charges'!$B$12:$B$45,MATCH($A18,'Annex 1 LV, HV and UMS charges'!$A$12:$A$310,0)),INDEX('Annex 4 LDNO charges'!$B$14:$B$203,MATCH($A18,'Annex 4 LDNO charges'!$A$14:$A$203,0)))=0,"",IFERROR(INDEX('Annex 1 LV, HV and UMS charges'!$B$12:$B$45,MATCH($A18,'Annex 1 LV, HV and UMS charges'!$A$12:$A$310,0)),INDEX('Annex 4 LDNO charges'!$B$14:$B$203,MATCH($A18,'Annex 4 LDNO charges'!$A$14:$A$203,0))))</f>
        <v>22E</v>
      </c>
      <c r="C18" s="160">
        <v>0</v>
      </c>
      <c r="D18" s="177"/>
      <c r="E18" s="176">
        <v>-0.01</v>
      </c>
    </row>
    <row r="19" spans="1:5" ht="27.75" customHeight="1" x14ac:dyDescent="0.25">
      <c r="A19" s="164" t="s">
        <v>531</v>
      </c>
      <c r="B19" s="44" t="str">
        <f>IF(IFERROR(INDEX('Annex 1 LV, HV and UMS charges'!$B$12:$B$45,MATCH($A19,'Annex 1 LV, HV and UMS charges'!$A$12:$A$310,0)),INDEX('Annex 4 LDNO charges'!$B$14:$B$203,MATCH($A19,'Annex 4 LDNO charges'!$A$14:$A$203,0)))=0,"",IFERROR(INDEX('Annex 1 LV, HV and UMS charges'!$B$12:$B$45,MATCH($A19,'Annex 1 LV, HV and UMS charges'!$A$12:$A$310,0)),INDEX('Annex 4 LDNO charges'!$B$14:$B$203,MATCH($A19,'Annex 4 LDNO charges'!$A$14:$A$203,0))))</f>
        <v>32E</v>
      </c>
      <c r="C19" s="160">
        <v>0</v>
      </c>
      <c r="D19" s="177"/>
      <c r="E19" s="176">
        <v>-0.01</v>
      </c>
    </row>
    <row r="20" spans="1:5" ht="27.75" customHeight="1" x14ac:dyDescent="0.25">
      <c r="A20" s="164" t="s">
        <v>532</v>
      </c>
      <c r="B20" s="44" t="str">
        <f>IF(IFERROR(INDEX('Annex 1 LV, HV and UMS charges'!$B$12:$B$45,MATCH($A20,'Annex 1 LV, HV and UMS charges'!$A$12:$A$310,0)),INDEX('Annex 4 LDNO charges'!$B$14:$B$203,MATCH($A20,'Annex 4 LDNO charges'!$A$14:$A$203,0)))=0,"",IFERROR(INDEX('Annex 1 LV, HV and UMS charges'!$B$12:$B$45,MATCH($A20,'Annex 1 LV, HV and UMS charges'!$A$12:$A$310,0)),INDEX('Annex 4 LDNO charges'!$B$14:$B$203,MATCH($A20,'Annex 4 LDNO charges'!$A$14:$A$203,0))))</f>
        <v>42E</v>
      </c>
      <c r="C20" s="160">
        <v>0</v>
      </c>
      <c r="D20" s="177"/>
      <c r="E20" s="176">
        <v>-0.01</v>
      </c>
    </row>
    <row r="21" spans="1:5" ht="27.75" customHeight="1" x14ac:dyDescent="0.25">
      <c r="A21" s="164" t="s">
        <v>533</v>
      </c>
      <c r="B21" s="44" t="str">
        <f>IF(IFERROR(INDEX('Annex 1 LV, HV and UMS charges'!$B$12:$B$45,MATCH($A21,'Annex 1 LV, HV and UMS charges'!$A$12:$A$310,0)),INDEX('Annex 4 LDNO charges'!$B$14:$B$203,MATCH($A21,'Annex 4 LDNO charges'!$A$14:$A$203,0)))=0,"",IFERROR(INDEX('Annex 1 LV, HV and UMS charges'!$B$12:$B$45,MATCH($A21,'Annex 1 LV, HV and UMS charges'!$A$12:$A$310,0)),INDEX('Annex 4 LDNO charges'!$B$14:$B$203,MATCH($A21,'Annex 4 LDNO charges'!$A$14:$A$203,0))))</f>
        <v>52E</v>
      </c>
      <c r="C21" s="160">
        <v>0</v>
      </c>
      <c r="D21" s="177"/>
      <c r="E21" s="176">
        <v>-0.01</v>
      </c>
    </row>
    <row r="22" spans="1:5" ht="27.75" customHeight="1" x14ac:dyDescent="0.25">
      <c r="A22" s="164" t="s">
        <v>534</v>
      </c>
      <c r="B22" s="44" t="str">
        <f>IF(IFERROR(INDEX('Annex 1 LV, HV and UMS charges'!$B$12:$B$45,MATCH($A22,'Annex 1 LV, HV and UMS charges'!$A$12:$A$310,0)),INDEX('Annex 4 LDNO charges'!$B$14:$B$203,MATCH($A22,'Annex 4 LDNO charges'!$A$14:$A$203,0)))=0,"",IFERROR(INDEX('Annex 1 LV, HV and UMS charges'!$B$12:$B$45,MATCH($A22,'Annex 1 LV, HV and UMS charges'!$A$12:$A$310,0)),INDEX('Annex 4 LDNO charges'!$B$14:$B$203,MATCH($A22,'Annex 4 LDNO charges'!$A$14:$A$203,0))))</f>
        <v>62E</v>
      </c>
      <c r="C22" s="160">
        <v>0</v>
      </c>
      <c r="D22" s="177"/>
      <c r="E22" s="176">
        <v>-0.01</v>
      </c>
    </row>
    <row r="23" spans="1:5" ht="27.75" customHeight="1" x14ac:dyDescent="0.25">
      <c r="A23" s="161" t="s">
        <v>535</v>
      </c>
      <c r="B23" s="44" t="str">
        <f>IF(IFERROR(INDEX('Annex 1 LV, HV and UMS charges'!$B$12:$B$45,MATCH($A23,'Annex 1 LV, HV and UMS charges'!$A$12:$A$310,0)),INDEX('Annex 4 LDNO charges'!$B$14:$B$203,MATCH($A23,'Annex 4 LDNO charges'!$A$14:$A$203,0)))=0,"",IFERROR(INDEX('Annex 1 LV, HV and UMS charges'!$B$12:$B$45,MATCH($A23,'Annex 1 LV, HV and UMS charges'!$A$12:$A$310,0)),INDEX('Annex 4 LDNO charges'!$B$14:$B$203,MATCH($A23,'Annex 4 LDNO charges'!$A$14:$A$203,0))))</f>
        <v>72E</v>
      </c>
      <c r="C23" s="160">
        <v>0</v>
      </c>
      <c r="D23" s="177"/>
      <c r="E23" s="176">
        <v>-0.01</v>
      </c>
    </row>
    <row r="24" spans="1:5" ht="27.75" customHeight="1" x14ac:dyDescent="0.25">
      <c r="A24" s="161" t="s">
        <v>536</v>
      </c>
      <c r="B24" s="44" t="str">
        <f>IF(IFERROR(INDEX('Annex 1 LV, HV and UMS charges'!$B$12:$B$45,MATCH($A24,'Annex 1 LV, HV and UMS charges'!$A$12:$A$310,0)),INDEX('Annex 4 LDNO charges'!$B$14:$B$203,MATCH($A24,'Annex 4 LDNO charges'!$A$14:$A$203,0)))=0,"",IFERROR(INDEX('Annex 1 LV, HV and UMS charges'!$B$12:$B$45,MATCH($A24,'Annex 1 LV, HV and UMS charges'!$A$12:$A$310,0)),INDEX('Annex 4 LDNO charges'!$B$14:$B$203,MATCH($A24,'Annex 4 LDNO charges'!$A$14:$A$203,0))))</f>
        <v>82E</v>
      </c>
      <c r="C24" s="160">
        <v>0</v>
      </c>
      <c r="D24" s="177"/>
      <c r="E24" s="176">
        <v>-0.01</v>
      </c>
    </row>
    <row r="25" spans="1:5" ht="27.75" customHeight="1" x14ac:dyDescent="0.25">
      <c r="A25" s="161" t="s">
        <v>537</v>
      </c>
      <c r="B25" s="44" t="str">
        <f>IF(IFERROR(INDEX('Annex 1 LV, HV and UMS charges'!$B$12:$B$45,MATCH($A25,'Annex 1 LV, HV and UMS charges'!$A$12:$A$310,0)),INDEX('Annex 4 LDNO charges'!$B$14:$B$203,MATCH($A25,'Annex 4 LDNO charges'!$A$14:$A$203,0)))=0,"",IFERROR(INDEX('Annex 1 LV, HV and UMS charges'!$B$12:$B$45,MATCH($A25,'Annex 1 LV, HV and UMS charges'!$A$12:$A$310,0)),INDEX('Annex 4 LDNO charges'!$B$14:$B$203,MATCH($A25,'Annex 4 LDNO charges'!$A$14:$A$203,0))))</f>
        <v>92E</v>
      </c>
      <c r="C25" s="160">
        <v>0</v>
      </c>
      <c r="D25" s="177"/>
      <c r="E25" s="176">
        <v>-0.01</v>
      </c>
    </row>
    <row r="26" spans="1:5" ht="27.75" customHeight="1" x14ac:dyDescent="0.25">
      <c r="A26" s="161" t="s">
        <v>660</v>
      </c>
      <c r="B26" s="44" t="str">
        <f>IF(IFERROR(INDEX('Annex 1 LV, HV and UMS charges'!$B$12:$B$45,MATCH($A26,'Annex 1 LV, HV and UMS charges'!$A$12:$A$310,0)),INDEX('Annex 4 LDNO charges'!$B$14:$B$203,MATCH($A26,'Annex 4 LDNO charges'!$A$14:$A$203,0)))=0,"",IFERROR(INDEX('Annex 1 LV, HV and UMS charges'!$B$12:$B$45,MATCH($A26,'Annex 1 LV, HV and UMS charges'!$A$12:$A$310,0)),INDEX('Annex 4 LDNO charges'!$B$14:$B$203,MATCH($A26,'Annex 4 LDNO charges'!$A$14:$A$203,0))))</f>
        <v>E01, E1L</v>
      </c>
      <c r="C26" s="175" t="s">
        <v>641</v>
      </c>
      <c r="D26" s="176">
        <v>0</v>
      </c>
      <c r="E26" s="176">
        <v>-0.01</v>
      </c>
    </row>
    <row r="27" spans="1:5" ht="27.75" customHeight="1" x14ac:dyDescent="0.25">
      <c r="A27" s="161" t="s">
        <v>661</v>
      </c>
      <c r="B27" s="44" t="str">
        <f>IF(IFERROR(INDEX('Annex 1 LV, HV and UMS charges'!$B$12:$B$45,MATCH($A27,'Annex 1 LV, HV and UMS charges'!$A$12:$A$310,0)),INDEX('Annex 4 LDNO charges'!$B$14:$B$203,MATCH($A27,'Annex 4 LDNO charges'!$A$14:$A$203,0)))=0,"",IFERROR(INDEX('Annex 1 LV, HV and UMS charges'!$B$12:$B$45,MATCH($A27,'Annex 1 LV, HV and UMS charges'!$A$12:$A$310,0)),INDEX('Annex 4 LDNO charges'!$B$14:$B$203,MATCH($A27,'Annex 4 LDNO charges'!$A$14:$A$203,0))))</f>
        <v>E31, E3L</v>
      </c>
      <c r="C27" s="160" t="s">
        <v>640</v>
      </c>
      <c r="D27" s="177"/>
      <c r="E27" s="176">
        <v>-0.01</v>
      </c>
    </row>
    <row r="28" spans="1:5" ht="27.75" customHeight="1" x14ac:dyDescent="0.25">
      <c r="A28" s="161" t="s">
        <v>662</v>
      </c>
      <c r="B28" s="44" t="str">
        <f>IF(IFERROR(INDEX('Annex 1 LV, HV and UMS charges'!$B$12:$B$45,MATCH($A28,'Annex 1 LV, HV and UMS charges'!$A$12:$A$310,0)),INDEX('Annex 4 LDNO charges'!$B$14:$B$203,MATCH($A28,'Annex 4 LDNO charges'!$A$14:$A$203,0)))=0,"",IFERROR(INDEX('Annex 1 LV, HV and UMS charges'!$B$12:$B$45,MATCH($A28,'Annex 1 LV, HV and UMS charges'!$A$12:$A$310,0)),INDEX('Annex 4 LDNO charges'!$B$14:$B$203,MATCH($A28,'Annex 4 LDNO charges'!$A$14:$A$203,0))))</f>
        <v>1E1, 1EL</v>
      </c>
      <c r="C28" s="160" t="s">
        <v>640</v>
      </c>
      <c r="D28" s="177"/>
      <c r="E28" s="176">
        <v>-0.01</v>
      </c>
    </row>
    <row r="29" spans="1:5" ht="27.75" customHeight="1" x14ac:dyDescent="0.25">
      <c r="A29" s="161" t="s">
        <v>663</v>
      </c>
      <c r="B29" s="44" t="str">
        <f>IF(IFERROR(INDEX('Annex 1 LV, HV and UMS charges'!$B$12:$B$45,MATCH($A29,'Annex 1 LV, HV and UMS charges'!$A$12:$A$310,0)),INDEX('Annex 4 LDNO charges'!$B$14:$B$203,MATCH($A29,'Annex 4 LDNO charges'!$A$14:$A$203,0)))=0,"",IFERROR(INDEX('Annex 1 LV, HV and UMS charges'!$B$12:$B$45,MATCH($A29,'Annex 1 LV, HV and UMS charges'!$A$12:$A$310,0)),INDEX('Annex 4 LDNO charges'!$B$14:$B$203,MATCH($A29,'Annex 4 LDNO charges'!$A$14:$A$203,0))))</f>
        <v>2E1, 2EL</v>
      </c>
      <c r="C29" s="160" t="s">
        <v>640</v>
      </c>
      <c r="D29" s="177"/>
      <c r="E29" s="176">
        <v>-0.01</v>
      </c>
    </row>
    <row r="30" spans="1:5" ht="27.75" customHeight="1" x14ac:dyDescent="0.25">
      <c r="A30" s="161" t="s">
        <v>664</v>
      </c>
      <c r="B30" s="44" t="str">
        <f>IF(IFERROR(INDEX('Annex 1 LV, HV and UMS charges'!$B$12:$B$45,MATCH($A30,'Annex 1 LV, HV and UMS charges'!$A$12:$A$310,0)),INDEX('Annex 4 LDNO charges'!$B$14:$B$203,MATCH($A30,'Annex 4 LDNO charges'!$A$14:$A$203,0)))=0,"",IFERROR(INDEX('Annex 1 LV, HV and UMS charges'!$B$12:$B$45,MATCH($A30,'Annex 1 LV, HV and UMS charges'!$A$12:$A$310,0)),INDEX('Annex 4 LDNO charges'!$B$14:$B$203,MATCH($A30,'Annex 4 LDNO charges'!$A$14:$A$203,0))))</f>
        <v>3E1, 3EL</v>
      </c>
      <c r="C30" s="160" t="s">
        <v>640</v>
      </c>
      <c r="D30" s="177"/>
      <c r="E30" s="176">
        <v>-0.01</v>
      </c>
    </row>
    <row r="31" spans="1:5" ht="27.75" customHeight="1" x14ac:dyDescent="0.25">
      <c r="A31" s="161" t="s">
        <v>665</v>
      </c>
      <c r="B31" s="44" t="str">
        <f>IF(IFERROR(INDEX('Annex 1 LV, HV and UMS charges'!$B$12:$B$45,MATCH($A31,'Annex 1 LV, HV and UMS charges'!$A$12:$A$310,0)),INDEX('Annex 4 LDNO charges'!$B$14:$B$203,MATCH($A31,'Annex 4 LDNO charges'!$A$14:$A$203,0)))=0,"",IFERROR(INDEX('Annex 1 LV, HV and UMS charges'!$B$12:$B$45,MATCH($A31,'Annex 1 LV, HV and UMS charges'!$A$12:$A$310,0)),INDEX('Annex 4 LDNO charges'!$B$14:$B$203,MATCH($A31,'Annex 4 LDNO charges'!$A$14:$A$203,0))))</f>
        <v>4E1, 4EL</v>
      </c>
      <c r="C31" s="160" t="s">
        <v>640</v>
      </c>
      <c r="D31" s="177"/>
      <c r="E31" s="176">
        <v>-0.01</v>
      </c>
    </row>
    <row r="32" spans="1:5" ht="27.75" customHeight="1" x14ac:dyDescent="0.25">
      <c r="A32" s="161" t="s">
        <v>538</v>
      </c>
      <c r="B32" s="44" t="str">
        <f>IF(IFERROR(INDEX('Annex 1 LV, HV and UMS charges'!$B$12:$B$45,MATCH($A32,'Annex 1 LV, HV and UMS charges'!$A$12:$A$310,0)),INDEX('Annex 4 LDNO charges'!$B$14:$B$203,MATCH($A32,'Annex 4 LDNO charges'!$A$14:$A$203,0)))=0,"",IFERROR(INDEX('Annex 1 LV, HV and UMS charges'!$B$12:$B$45,MATCH($A32,'Annex 1 LV, HV and UMS charges'!$A$12:$A$310,0)),INDEX('Annex 4 LDNO charges'!$B$14:$B$203,MATCH($A32,'Annex 4 LDNO charges'!$A$14:$A$203,0))))</f>
        <v>5E1</v>
      </c>
      <c r="C32" s="160">
        <v>0</v>
      </c>
      <c r="D32" s="177"/>
      <c r="E32" s="176">
        <v>-0.01</v>
      </c>
    </row>
    <row r="33" spans="1:5" ht="27.75" customHeight="1" x14ac:dyDescent="0.25">
      <c r="A33" s="161" t="s">
        <v>539</v>
      </c>
      <c r="B33" s="44" t="str">
        <f>IF(IFERROR(INDEX('Annex 1 LV, HV and UMS charges'!$B$12:$B$45,MATCH($A33,'Annex 1 LV, HV and UMS charges'!$A$12:$A$310,0)),INDEX('Annex 4 LDNO charges'!$B$14:$B$203,MATCH($A33,'Annex 4 LDNO charges'!$A$14:$A$203,0)))=0,"",IFERROR(INDEX('Annex 1 LV, HV and UMS charges'!$B$12:$B$45,MATCH($A33,'Annex 1 LV, HV and UMS charges'!$A$12:$A$310,0)),INDEX('Annex 4 LDNO charges'!$B$14:$B$203,MATCH($A33,'Annex 4 LDNO charges'!$A$14:$A$203,0))))</f>
        <v>6E1</v>
      </c>
      <c r="C33" s="160">
        <v>0</v>
      </c>
      <c r="D33" s="177"/>
      <c r="E33" s="176">
        <v>-0.01</v>
      </c>
    </row>
    <row r="34" spans="1:5" ht="27.75" customHeight="1" x14ac:dyDescent="0.25">
      <c r="A34" s="161" t="s">
        <v>540</v>
      </c>
      <c r="B34" s="44" t="str">
        <f>IF(IFERROR(INDEX('Annex 1 LV, HV and UMS charges'!$B$12:$B$45,MATCH($A34,'Annex 1 LV, HV and UMS charges'!$A$12:$A$310,0)),INDEX('Annex 4 LDNO charges'!$B$14:$B$203,MATCH($A34,'Annex 4 LDNO charges'!$A$14:$A$203,0)))=0,"",IFERROR(INDEX('Annex 1 LV, HV and UMS charges'!$B$12:$B$45,MATCH($A34,'Annex 1 LV, HV and UMS charges'!$A$12:$A$310,0)),INDEX('Annex 4 LDNO charges'!$B$14:$B$203,MATCH($A34,'Annex 4 LDNO charges'!$A$14:$A$203,0))))</f>
        <v>7E1</v>
      </c>
      <c r="C34" s="160">
        <v>0</v>
      </c>
      <c r="D34" s="177"/>
      <c r="E34" s="176">
        <v>-0.01</v>
      </c>
    </row>
    <row r="35" spans="1:5" ht="27.75" customHeight="1" x14ac:dyDescent="0.25">
      <c r="A35" s="161" t="s">
        <v>541</v>
      </c>
      <c r="B35" s="44" t="str">
        <f>IF(IFERROR(INDEX('Annex 1 LV, HV and UMS charges'!$B$12:$B$45,MATCH($A35,'Annex 1 LV, HV and UMS charges'!$A$12:$A$310,0)),INDEX('Annex 4 LDNO charges'!$B$14:$B$203,MATCH($A35,'Annex 4 LDNO charges'!$A$14:$A$203,0)))=0,"",IFERROR(INDEX('Annex 1 LV, HV and UMS charges'!$B$12:$B$45,MATCH($A35,'Annex 1 LV, HV and UMS charges'!$A$12:$A$310,0)),INDEX('Annex 4 LDNO charges'!$B$14:$B$203,MATCH($A35,'Annex 4 LDNO charges'!$A$14:$A$203,0))))</f>
        <v>8E1</v>
      </c>
      <c r="C35" s="160">
        <v>0</v>
      </c>
      <c r="D35" s="177"/>
      <c r="E35" s="176">
        <v>-0.01</v>
      </c>
    </row>
    <row r="36" spans="1:5" ht="27.75" customHeight="1" x14ac:dyDescent="0.25">
      <c r="A36" s="161" t="s">
        <v>542</v>
      </c>
      <c r="B36" s="44" t="str">
        <f>IF(IFERROR(INDEX('Annex 1 LV, HV and UMS charges'!$B$12:$B$45,MATCH($A36,'Annex 1 LV, HV and UMS charges'!$A$12:$A$310,0)),INDEX('Annex 4 LDNO charges'!$B$14:$B$203,MATCH($A36,'Annex 4 LDNO charges'!$A$14:$A$203,0)))=0,"",IFERROR(INDEX('Annex 1 LV, HV and UMS charges'!$B$12:$B$45,MATCH($A36,'Annex 1 LV, HV and UMS charges'!$A$12:$A$310,0)),INDEX('Annex 4 LDNO charges'!$B$14:$B$203,MATCH($A36,'Annex 4 LDNO charges'!$A$14:$A$203,0))))</f>
        <v>9E1</v>
      </c>
      <c r="C36" s="160">
        <v>0</v>
      </c>
      <c r="D36" s="177"/>
      <c r="E36" s="176">
        <v>-0.01</v>
      </c>
    </row>
    <row r="37" spans="1:5" ht="27.75" customHeight="1" x14ac:dyDescent="0.25">
      <c r="A37" s="164" t="s">
        <v>666</v>
      </c>
      <c r="B37" s="44" t="str">
        <f>IF(IFERROR(INDEX('Annex 1 LV, HV and UMS charges'!$B$12:$B$45,MATCH($A37,'Annex 1 LV, HV and UMS charges'!$A$12:$A$310,0)),INDEX('Annex 4 LDNO charges'!$B$14:$B$203,MATCH($A37,'Annex 4 LDNO charges'!$A$14:$A$203,0)))=0,"",IFERROR(INDEX('Annex 1 LV, HV and UMS charges'!$B$12:$B$45,MATCH($A37,'Annex 1 LV, HV and UMS charges'!$A$12:$A$310,0)),INDEX('Annex 4 LDNO charges'!$B$14:$B$203,MATCH($A37,'Annex 4 LDNO charges'!$A$14:$A$203,0))))</f>
        <v>E02, E2H</v>
      </c>
      <c r="C37" s="175" t="s">
        <v>641</v>
      </c>
      <c r="D37" s="176">
        <v>0</v>
      </c>
      <c r="E37" s="176">
        <v>-0.01</v>
      </c>
    </row>
    <row r="38" spans="1:5" ht="27.75" customHeight="1" x14ac:dyDescent="0.25">
      <c r="A38" s="161" t="s">
        <v>667</v>
      </c>
      <c r="B38" s="44" t="str">
        <f>IF(IFERROR(INDEX('Annex 1 LV, HV and UMS charges'!$B$12:$B$45,MATCH($A38,'Annex 1 LV, HV and UMS charges'!$A$12:$A$310,0)),INDEX('Annex 4 LDNO charges'!$B$14:$B$203,MATCH($A38,'Annex 4 LDNO charges'!$A$14:$A$203,0)))=0,"",IFERROR(INDEX('Annex 1 LV, HV and UMS charges'!$B$12:$B$45,MATCH($A38,'Annex 1 LV, HV and UMS charges'!$A$12:$A$310,0)),INDEX('Annex 4 LDNO charges'!$B$14:$B$203,MATCH($A38,'Annex 4 LDNO charges'!$A$14:$A$203,0))))</f>
        <v>E32, E3H</v>
      </c>
      <c r="C38" s="160" t="s">
        <v>640</v>
      </c>
      <c r="D38" s="177"/>
      <c r="E38" s="176">
        <v>-0.01</v>
      </c>
    </row>
    <row r="39" spans="1:5" ht="27.75" customHeight="1" x14ac:dyDescent="0.25">
      <c r="A39" s="161" t="s">
        <v>668</v>
      </c>
      <c r="B39" s="44" t="str">
        <f>IF(IFERROR(INDEX('Annex 1 LV, HV and UMS charges'!$B$12:$B$45,MATCH($A39,'Annex 1 LV, HV and UMS charges'!$A$12:$A$310,0)),INDEX('Annex 4 LDNO charges'!$B$14:$B$203,MATCH($A39,'Annex 4 LDNO charges'!$A$14:$A$203,0)))=0,"",IFERROR(INDEX('Annex 1 LV, HV and UMS charges'!$B$12:$B$45,MATCH($A39,'Annex 1 LV, HV and UMS charges'!$A$12:$A$310,0)),INDEX('Annex 4 LDNO charges'!$B$14:$B$203,MATCH($A39,'Annex 4 LDNO charges'!$A$14:$A$203,0))))</f>
        <v>1E2, 1EH</v>
      </c>
      <c r="C39" s="160" t="s">
        <v>640</v>
      </c>
      <c r="D39" s="177"/>
      <c r="E39" s="176">
        <v>-0.01</v>
      </c>
    </row>
    <row r="40" spans="1:5" ht="27.75" customHeight="1" x14ac:dyDescent="0.25">
      <c r="A40" s="161" t="s">
        <v>669</v>
      </c>
      <c r="B40" s="44" t="str">
        <f>IF(IFERROR(INDEX('Annex 1 LV, HV and UMS charges'!$B$12:$B$45,MATCH($A40,'Annex 1 LV, HV and UMS charges'!$A$12:$A$310,0)),INDEX('Annex 4 LDNO charges'!$B$14:$B$203,MATCH($A40,'Annex 4 LDNO charges'!$A$14:$A$203,0)))=0,"",IFERROR(INDEX('Annex 1 LV, HV and UMS charges'!$B$12:$B$45,MATCH($A40,'Annex 1 LV, HV and UMS charges'!$A$12:$A$310,0)),INDEX('Annex 4 LDNO charges'!$B$14:$B$203,MATCH($A40,'Annex 4 LDNO charges'!$A$14:$A$203,0))))</f>
        <v>2E2, 2EH</v>
      </c>
      <c r="C40" s="160" t="s">
        <v>640</v>
      </c>
      <c r="D40" s="177"/>
      <c r="E40" s="176">
        <v>-0.01</v>
      </c>
    </row>
    <row r="41" spans="1:5" ht="27.75" customHeight="1" x14ac:dyDescent="0.25">
      <c r="A41" s="161" t="s">
        <v>670</v>
      </c>
      <c r="B41" s="44" t="str">
        <f>IF(IFERROR(INDEX('Annex 1 LV, HV and UMS charges'!$B$12:$B$45,MATCH($A41,'Annex 1 LV, HV and UMS charges'!$A$12:$A$310,0)),INDEX('Annex 4 LDNO charges'!$B$14:$B$203,MATCH($A41,'Annex 4 LDNO charges'!$A$14:$A$203,0)))=0,"",IFERROR(INDEX('Annex 1 LV, HV and UMS charges'!$B$12:$B$45,MATCH($A41,'Annex 1 LV, HV and UMS charges'!$A$12:$A$310,0)),INDEX('Annex 4 LDNO charges'!$B$14:$B$203,MATCH($A41,'Annex 4 LDNO charges'!$A$14:$A$203,0))))</f>
        <v>3E2, 3EH</v>
      </c>
      <c r="C41" s="160" t="s">
        <v>640</v>
      </c>
      <c r="D41" s="177"/>
      <c r="E41" s="176">
        <v>-0.01</v>
      </c>
    </row>
    <row r="42" spans="1:5" ht="27.75" customHeight="1" x14ac:dyDescent="0.25">
      <c r="A42" s="161" t="s">
        <v>671</v>
      </c>
      <c r="B42" s="44" t="str">
        <f>IF(IFERROR(INDEX('Annex 1 LV, HV and UMS charges'!$B$12:$B$45,MATCH($A42,'Annex 1 LV, HV and UMS charges'!$A$12:$A$310,0)),INDEX('Annex 4 LDNO charges'!$B$14:$B$203,MATCH($A42,'Annex 4 LDNO charges'!$A$14:$A$203,0)))=0,"",IFERROR(INDEX('Annex 1 LV, HV and UMS charges'!$B$12:$B$45,MATCH($A42,'Annex 1 LV, HV and UMS charges'!$A$12:$A$310,0)),INDEX('Annex 4 LDNO charges'!$B$14:$B$203,MATCH($A42,'Annex 4 LDNO charges'!$A$14:$A$203,0))))</f>
        <v>4E2, 4EH</v>
      </c>
      <c r="C42" s="160" t="s">
        <v>640</v>
      </c>
      <c r="D42" s="177"/>
      <c r="E42" s="176">
        <v>-0.01</v>
      </c>
    </row>
    <row r="43" spans="1:5" ht="27.75" customHeight="1" x14ac:dyDescent="0.25">
      <c r="A43" s="161" t="s">
        <v>544</v>
      </c>
      <c r="B43" s="44" t="str">
        <f>IF(IFERROR(INDEX('Annex 1 LV, HV and UMS charges'!$B$12:$B$45,MATCH($A43,'Annex 1 LV, HV and UMS charges'!$A$12:$A$310,0)),INDEX('Annex 4 LDNO charges'!$B$14:$B$203,MATCH($A43,'Annex 4 LDNO charges'!$A$14:$A$203,0)))=0,"",IFERROR(INDEX('Annex 1 LV, HV and UMS charges'!$B$12:$B$45,MATCH($A43,'Annex 1 LV, HV and UMS charges'!$A$12:$A$310,0)),INDEX('Annex 4 LDNO charges'!$B$14:$B$203,MATCH($A43,'Annex 4 LDNO charges'!$A$14:$A$203,0))))</f>
        <v>5E2</v>
      </c>
      <c r="C43" s="160">
        <v>0</v>
      </c>
      <c r="D43" s="177"/>
      <c r="E43" s="176">
        <v>-0.01</v>
      </c>
    </row>
    <row r="44" spans="1:5" ht="27.75" customHeight="1" x14ac:dyDescent="0.25">
      <c r="A44" s="161" t="s">
        <v>545</v>
      </c>
      <c r="B44" s="44" t="str">
        <f>IF(IFERROR(INDEX('Annex 1 LV, HV and UMS charges'!$B$12:$B$45,MATCH($A44,'Annex 1 LV, HV and UMS charges'!$A$12:$A$310,0)),INDEX('Annex 4 LDNO charges'!$B$14:$B$203,MATCH($A44,'Annex 4 LDNO charges'!$A$14:$A$203,0)))=0,"",IFERROR(INDEX('Annex 1 LV, HV and UMS charges'!$B$12:$B$45,MATCH($A44,'Annex 1 LV, HV and UMS charges'!$A$12:$A$310,0)),INDEX('Annex 4 LDNO charges'!$B$14:$B$203,MATCH($A44,'Annex 4 LDNO charges'!$A$14:$A$203,0))))</f>
        <v>6E2</v>
      </c>
      <c r="C44" s="160">
        <v>0</v>
      </c>
      <c r="D44" s="177"/>
      <c r="E44" s="176">
        <v>-0.01</v>
      </c>
    </row>
    <row r="45" spans="1:5" ht="27.75" customHeight="1" x14ac:dyDescent="0.25">
      <c r="A45" s="161" t="s">
        <v>546</v>
      </c>
      <c r="B45" s="44" t="str">
        <f>IF(IFERROR(INDEX('Annex 1 LV, HV and UMS charges'!$B$12:$B$45,MATCH($A45,'Annex 1 LV, HV and UMS charges'!$A$12:$A$310,0)),INDEX('Annex 4 LDNO charges'!$B$14:$B$203,MATCH($A45,'Annex 4 LDNO charges'!$A$14:$A$203,0)))=0,"",IFERROR(INDEX('Annex 1 LV, HV and UMS charges'!$B$12:$B$45,MATCH($A45,'Annex 1 LV, HV and UMS charges'!$A$12:$A$310,0)),INDEX('Annex 4 LDNO charges'!$B$14:$B$203,MATCH($A45,'Annex 4 LDNO charges'!$A$14:$A$203,0))))</f>
        <v>7E2</v>
      </c>
      <c r="C45" s="160">
        <v>0</v>
      </c>
      <c r="D45" s="177"/>
      <c r="E45" s="176">
        <v>-0.01</v>
      </c>
    </row>
    <row r="46" spans="1:5" ht="27.75" customHeight="1" x14ac:dyDescent="0.25">
      <c r="A46" s="161" t="s">
        <v>547</v>
      </c>
      <c r="B46" s="44" t="str">
        <f>IF(IFERROR(INDEX('Annex 1 LV, HV and UMS charges'!$B$12:$B$45,MATCH($A46,'Annex 1 LV, HV and UMS charges'!$A$12:$A$310,0)),INDEX('Annex 4 LDNO charges'!$B$14:$B$203,MATCH($A46,'Annex 4 LDNO charges'!$A$14:$A$203,0)))=0,"",IFERROR(INDEX('Annex 1 LV, HV and UMS charges'!$B$12:$B$45,MATCH($A46,'Annex 1 LV, HV and UMS charges'!$A$12:$A$310,0)),INDEX('Annex 4 LDNO charges'!$B$14:$B$203,MATCH($A46,'Annex 4 LDNO charges'!$A$14:$A$203,0))))</f>
        <v>8E2</v>
      </c>
      <c r="C46" s="160">
        <v>0</v>
      </c>
      <c r="D46" s="177"/>
      <c r="E46" s="176">
        <v>-0.01</v>
      </c>
    </row>
    <row r="47" spans="1:5" ht="27.75" customHeight="1" x14ac:dyDescent="0.25">
      <c r="A47" s="161" t="s">
        <v>548</v>
      </c>
      <c r="B47" s="44" t="str">
        <f>IF(IFERROR(INDEX('Annex 1 LV, HV and UMS charges'!$B$12:$B$45,MATCH($A47,'Annex 1 LV, HV and UMS charges'!$A$12:$A$310,0)),INDEX('Annex 4 LDNO charges'!$B$14:$B$203,MATCH($A47,'Annex 4 LDNO charges'!$A$14:$A$203,0)))=0,"",IFERROR(INDEX('Annex 1 LV, HV and UMS charges'!$B$12:$B$45,MATCH($A47,'Annex 1 LV, HV and UMS charges'!$A$12:$A$310,0)),INDEX('Annex 4 LDNO charges'!$B$14:$B$203,MATCH($A47,'Annex 4 LDNO charges'!$A$14:$A$203,0))))</f>
        <v>9E2</v>
      </c>
      <c r="C47" s="160">
        <v>0</v>
      </c>
      <c r="D47" s="177"/>
      <c r="E47" s="176">
        <v>-0.01</v>
      </c>
    </row>
    <row r="48" spans="1:5" ht="27.75" customHeight="1" x14ac:dyDescent="0.25">
      <c r="A48" s="161" t="s">
        <v>549</v>
      </c>
      <c r="B48" s="44" t="str">
        <f>IF(IFERROR(INDEX('Annex 1 LV, HV and UMS charges'!$B$12:$B$45,MATCH($A48,'Annex 1 LV, HV and UMS charges'!$A$12:$A$310,0)),INDEX('Annex 4 LDNO charges'!$B$14:$B$203,MATCH($A48,'Annex 4 LDNO charges'!$A$14:$A$203,0)))=0,"",IFERROR(INDEX('Annex 1 LV, HV and UMS charges'!$B$12:$B$45,MATCH($A48,'Annex 1 LV, HV and UMS charges'!$A$12:$A$310,0)),INDEX('Annex 4 LDNO charges'!$B$14:$B$203,MATCH($A48,'Annex 4 LDNO charges'!$A$14:$A$203,0))))</f>
        <v>2E</v>
      </c>
      <c r="C48" s="160">
        <v>0</v>
      </c>
      <c r="D48" s="177"/>
      <c r="E48" s="176">
        <v>-0.01</v>
      </c>
    </row>
    <row r="49" spans="1:5" ht="27.75" customHeight="1" x14ac:dyDescent="0.25">
      <c r="A49" s="161" t="s">
        <v>550</v>
      </c>
      <c r="B49" s="44" t="str">
        <f>IF(IFERROR(INDEX('Annex 1 LV, HV and UMS charges'!$B$12:$B$45,MATCH($A49,'Annex 1 LV, HV and UMS charges'!$A$12:$A$310,0)),INDEX('Annex 4 LDNO charges'!$B$14:$B$203,MATCH($A49,'Annex 4 LDNO charges'!$A$14:$A$203,0)))=0,"",IFERROR(INDEX('Annex 1 LV, HV and UMS charges'!$B$12:$B$45,MATCH($A49,'Annex 1 LV, HV and UMS charges'!$A$12:$A$310,0)),INDEX('Annex 4 LDNO charges'!$B$14:$B$203,MATCH($A49,'Annex 4 LDNO charges'!$A$14:$A$203,0))))</f>
        <v>12E</v>
      </c>
      <c r="C49" s="160">
        <v>0</v>
      </c>
      <c r="D49" s="177"/>
      <c r="E49" s="176">
        <v>-0.01</v>
      </c>
    </row>
    <row r="50" spans="1:5" ht="27.75" customHeight="1" x14ac:dyDescent="0.25">
      <c r="A50" s="161" t="s">
        <v>551</v>
      </c>
      <c r="B50" s="44" t="str">
        <f>IF(IFERROR(INDEX('Annex 1 LV, HV and UMS charges'!$B$12:$B$45,MATCH($A50,'Annex 1 LV, HV and UMS charges'!$A$12:$A$310,0)),INDEX('Annex 4 LDNO charges'!$B$14:$B$203,MATCH($A50,'Annex 4 LDNO charges'!$A$14:$A$203,0)))=0,"",IFERROR(INDEX('Annex 1 LV, HV and UMS charges'!$B$12:$B$45,MATCH($A50,'Annex 1 LV, HV and UMS charges'!$A$12:$A$310,0)),INDEX('Annex 4 LDNO charges'!$B$14:$B$203,MATCH($A50,'Annex 4 LDNO charges'!$A$14:$A$203,0))))</f>
        <v>22E</v>
      </c>
      <c r="C50" s="160">
        <v>0</v>
      </c>
      <c r="D50" s="177"/>
      <c r="E50" s="176">
        <v>-0.01</v>
      </c>
    </row>
    <row r="51" spans="1:5" ht="27.75" customHeight="1" x14ac:dyDescent="0.25">
      <c r="A51" s="161" t="s">
        <v>552</v>
      </c>
      <c r="B51" s="44" t="str">
        <f>IF(IFERROR(INDEX('Annex 1 LV, HV and UMS charges'!$B$12:$B$45,MATCH($A51,'Annex 1 LV, HV and UMS charges'!$A$12:$A$310,0)),INDEX('Annex 4 LDNO charges'!$B$14:$B$203,MATCH($A51,'Annex 4 LDNO charges'!$A$14:$A$203,0)))=0,"",IFERROR(INDEX('Annex 1 LV, HV and UMS charges'!$B$12:$B$45,MATCH($A51,'Annex 1 LV, HV and UMS charges'!$A$12:$A$310,0)),INDEX('Annex 4 LDNO charges'!$B$14:$B$203,MATCH($A51,'Annex 4 LDNO charges'!$A$14:$A$203,0))))</f>
        <v>32E</v>
      </c>
      <c r="C51" s="160">
        <v>0</v>
      </c>
      <c r="D51" s="177"/>
      <c r="E51" s="176">
        <v>-0.01</v>
      </c>
    </row>
    <row r="52" spans="1:5" ht="27.75" customHeight="1" x14ac:dyDescent="0.25">
      <c r="A52" s="161" t="s">
        <v>553</v>
      </c>
      <c r="B52" s="44" t="str">
        <f>IF(IFERROR(INDEX('Annex 1 LV, HV and UMS charges'!$B$12:$B$45,MATCH($A52,'Annex 1 LV, HV and UMS charges'!$A$12:$A$310,0)),INDEX('Annex 4 LDNO charges'!$B$14:$B$203,MATCH($A52,'Annex 4 LDNO charges'!$A$14:$A$203,0)))=0,"",IFERROR(INDEX('Annex 1 LV, HV and UMS charges'!$B$12:$B$45,MATCH($A52,'Annex 1 LV, HV and UMS charges'!$A$12:$A$310,0)),INDEX('Annex 4 LDNO charges'!$B$14:$B$203,MATCH($A52,'Annex 4 LDNO charges'!$A$14:$A$203,0))))</f>
        <v>42E</v>
      </c>
      <c r="C52" s="160">
        <v>0</v>
      </c>
      <c r="D52" s="177"/>
      <c r="E52" s="176">
        <v>-0.01</v>
      </c>
    </row>
    <row r="53" spans="1:5" ht="27.75" customHeight="1" x14ac:dyDescent="0.25">
      <c r="A53" s="161" t="s">
        <v>554</v>
      </c>
      <c r="B53" s="44" t="str">
        <f>IF(IFERROR(INDEX('Annex 1 LV, HV and UMS charges'!$B$12:$B$45,MATCH($A53,'Annex 1 LV, HV and UMS charges'!$A$12:$A$310,0)),INDEX('Annex 4 LDNO charges'!$B$14:$B$203,MATCH($A53,'Annex 4 LDNO charges'!$A$14:$A$203,0)))=0,"",IFERROR(INDEX('Annex 1 LV, HV and UMS charges'!$B$12:$B$45,MATCH($A53,'Annex 1 LV, HV and UMS charges'!$A$12:$A$310,0)),INDEX('Annex 4 LDNO charges'!$B$14:$B$203,MATCH($A53,'Annex 4 LDNO charges'!$A$14:$A$203,0))))</f>
        <v>52E</v>
      </c>
      <c r="C53" s="160">
        <v>0</v>
      </c>
      <c r="D53" s="177"/>
      <c r="E53" s="176">
        <v>-0.01</v>
      </c>
    </row>
    <row r="54" spans="1:5" ht="27.75" customHeight="1" x14ac:dyDescent="0.25">
      <c r="A54" s="161" t="s">
        <v>555</v>
      </c>
      <c r="B54" s="44" t="str">
        <f>IF(IFERROR(INDEX('Annex 1 LV, HV and UMS charges'!$B$12:$B$45,MATCH($A54,'Annex 1 LV, HV and UMS charges'!$A$12:$A$310,0)),INDEX('Annex 4 LDNO charges'!$B$14:$B$203,MATCH($A54,'Annex 4 LDNO charges'!$A$14:$A$203,0)))=0,"",IFERROR(INDEX('Annex 1 LV, HV and UMS charges'!$B$12:$B$45,MATCH($A54,'Annex 1 LV, HV and UMS charges'!$A$12:$A$310,0)),INDEX('Annex 4 LDNO charges'!$B$14:$B$203,MATCH($A54,'Annex 4 LDNO charges'!$A$14:$A$203,0))))</f>
        <v>62E</v>
      </c>
      <c r="C54" s="160">
        <v>0</v>
      </c>
      <c r="D54" s="177"/>
      <c r="E54" s="176">
        <v>-0.01</v>
      </c>
    </row>
    <row r="55" spans="1:5" ht="27.75" customHeight="1" x14ac:dyDescent="0.25">
      <c r="A55" s="161" t="s">
        <v>556</v>
      </c>
      <c r="B55" s="44" t="str">
        <f>IF(IFERROR(INDEX('Annex 1 LV, HV and UMS charges'!$B$12:$B$45,MATCH($A55,'Annex 1 LV, HV and UMS charges'!$A$12:$A$310,0)),INDEX('Annex 4 LDNO charges'!$B$14:$B$203,MATCH($A55,'Annex 4 LDNO charges'!$A$14:$A$203,0)))=0,"",IFERROR(INDEX('Annex 1 LV, HV and UMS charges'!$B$12:$B$45,MATCH($A55,'Annex 1 LV, HV and UMS charges'!$A$12:$A$310,0)),INDEX('Annex 4 LDNO charges'!$B$14:$B$203,MATCH($A55,'Annex 4 LDNO charges'!$A$14:$A$203,0))))</f>
        <v>72E</v>
      </c>
      <c r="C55" s="160">
        <v>0</v>
      </c>
      <c r="D55" s="177"/>
      <c r="E55" s="176">
        <v>-0.01</v>
      </c>
    </row>
    <row r="56" spans="1:5" ht="27.75" customHeight="1" x14ac:dyDescent="0.25">
      <c r="A56" s="161" t="s">
        <v>557</v>
      </c>
      <c r="B56" s="44" t="str">
        <f>IF(IFERROR(INDEX('Annex 1 LV, HV and UMS charges'!$B$12:$B$45,MATCH($A56,'Annex 1 LV, HV and UMS charges'!$A$12:$A$310,0)),INDEX('Annex 4 LDNO charges'!$B$14:$B$203,MATCH($A56,'Annex 4 LDNO charges'!$A$14:$A$203,0)))=0,"",IFERROR(INDEX('Annex 1 LV, HV and UMS charges'!$B$12:$B$45,MATCH($A56,'Annex 1 LV, HV and UMS charges'!$A$12:$A$310,0)),INDEX('Annex 4 LDNO charges'!$B$14:$B$203,MATCH($A56,'Annex 4 LDNO charges'!$A$14:$A$203,0))))</f>
        <v>82E</v>
      </c>
      <c r="C56" s="160">
        <v>0</v>
      </c>
      <c r="D56" s="177"/>
      <c r="E56" s="176">
        <v>-0.01</v>
      </c>
    </row>
    <row r="57" spans="1:5" ht="27.75" customHeight="1" x14ac:dyDescent="0.25">
      <c r="A57" s="161" t="s">
        <v>558</v>
      </c>
      <c r="B57" s="44" t="str">
        <f>IF(IFERROR(INDEX('Annex 1 LV, HV and UMS charges'!$B$12:$B$45,MATCH($A57,'Annex 1 LV, HV and UMS charges'!$A$12:$A$310,0)),INDEX('Annex 4 LDNO charges'!$B$14:$B$203,MATCH($A57,'Annex 4 LDNO charges'!$A$14:$A$203,0)))=0,"",IFERROR(INDEX('Annex 1 LV, HV and UMS charges'!$B$12:$B$45,MATCH($A57,'Annex 1 LV, HV and UMS charges'!$A$12:$A$310,0)),INDEX('Annex 4 LDNO charges'!$B$14:$B$203,MATCH($A57,'Annex 4 LDNO charges'!$A$14:$A$203,0))))</f>
        <v>92E</v>
      </c>
      <c r="C57" s="160">
        <v>0</v>
      </c>
      <c r="D57" s="177"/>
      <c r="E57" s="176">
        <v>-0.01</v>
      </c>
    </row>
    <row r="58" spans="1:5" ht="27.75" customHeight="1" x14ac:dyDescent="0.25">
      <c r="A58" s="161" t="s">
        <v>672</v>
      </c>
      <c r="B58" s="44" t="str">
        <f>IF(IFERROR(INDEX('Annex 1 LV, HV and UMS charges'!$B$12:$B$45,MATCH($A58,'Annex 1 LV, HV and UMS charges'!$A$12:$A$310,0)),INDEX('Annex 4 LDNO charges'!$B$14:$B$203,MATCH($A58,'Annex 4 LDNO charges'!$A$14:$A$203,0)))=0,"",IFERROR(INDEX('Annex 1 LV, HV and UMS charges'!$B$12:$B$45,MATCH($A58,'Annex 1 LV, HV and UMS charges'!$A$12:$A$310,0)),INDEX('Annex 4 LDNO charges'!$B$14:$B$203,MATCH($A58,'Annex 4 LDNO charges'!$A$14:$A$203,0))))</f>
        <v/>
      </c>
      <c r="C58" s="175" t="s">
        <v>641</v>
      </c>
      <c r="D58" s="176">
        <v>0</v>
      </c>
      <c r="E58" s="176">
        <v>-0.01</v>
      </c>
    </row>
    <row r="59" spans="1:5" ht="27.75" customHeight="1" x14ac:dyDescent="0.25">
      <c r="A59" s="161" t="s">
        <v>673</v>
      </c>
      <c r="B59" s="44" t="str">
        <f>IF(IFERROR(INDEX('Annex 1 LV, HV and UMS charges'!$B$12:$B$45,MATCH($A59,'Annex 1 LV, HV and UMS charges'!$A$12:$A$310,0)),INDEX('Annex 4 LDNO charges'!$B$14:$B$203,MATCH($A59,'Annex 4 LDNO charges'!$A$14:$A$203,0)))=0,"",IFERROR(INDEX('Annex 1 LV, HV and UMS charges'!$B$12:$B$45,MATCH($A59,'Annex 1 LV, HV and UMS charges'!$A$12:$A$310,0)),INDEX('Annex 4 LDNO charges'!$B$14:$B$203,MATCH($A59,'Annex 4 LDNO charges'!$A$14:$A$203,0))))</f>
        <v/>
      </c>
      <c r="C59" s="160" t="s">
        <v>640</v>
      </c>
      <c r="D59" s="177"/>
      <c r="E59" s="176">
        <v>-0.01</v>
      </c>
    </row>
    <row r="60" spans="1:5" ht="27.75" customHeight="1" x14ac:dyDescent="0.25">
      <c r="A60" s="161" t="s">
        <v>674</v>
      </c>
      <c r="B60" s="44" t="str">
        <f>IF(IFERROR(INDEX('Annex 1 LV, HV and UMS charges'!$B$12:$B$45,MATCH($A60,'Annex 1 LV, HV and UMS charges'!$A$12:$A$310,0)),INDEX('Annex 4 LDNO charges'!$B$14:$B$203,MATCH($A60,'Annex 4 LDNO charges'!$A$14:$A$203,0)))=0,"",IFERROR(INDEX('Annex 1 LV, HV and UMS charges'!$B$12:$B$45,MATCH($A60,'Annex 1 LV, HV and UMS charges'!$A$12:$A$310,0)),INDEX('Annex 4 LDNO charges'!$B$14:$B$203,MATCH($A60,'Annex 4 LDNO charges'!$A$14:$A$203,0))))</f>
        <v/>
      </c>
      <c r="C60" s="160" t="s">
        <v>640</v>
      </c>
      <c r="D60" s="177"/>
      <c r="E60" s="176">
        <v>-0.01</v>
      </c>
    </row>
    <row r="61" spans="1:5" ht="27.75" customHeight="1" x14ac:dyDescent="0.25">
      <c r="A61" s="161" t="s">
        <v>675</v>
      </c>
      <c r="B61" s="44" t="str">
        <f>IF(IFERROR(INDEX('Annex 1 LV, HV and UMS charges'!$B$12:$B$45,MATCH($A61,'Annex 1 LV, HV and UMS charges'!$A$12:$A$310,0)),INDEX('Annex 4 LDNO charges'!$B$14:$B$203,MATCH($A61,'Annex 4 LDNO charges'!$A$14:$A$203,0)))=0,"",IFERROR(INDEX('Annex 1 LV, HV and UMS charges'!$B$12:$B$45,MATCH($A61,'Annex 1 LV, HV and UMS charges'!$A$12:$A$310,0)),INDEX('Annex 4 LDNO charges'!$B$14:$B$203,MATCH($A61,'Annex 4 LDNO charges'!$A$14:$A$203,0))))</f>
        <v/>
      </c>
      <c r="C61" s="160" t="s">
        <v>640</v>
      </c>
      <c r="D61" s="177"/>
      <c r="E61" s="176">
        <v>-0.01</v>
      </c>
    </row>
    <row r="62" spans="1:5" ht="27.75" customHeight="1" x14ac:dyDescent="0.25">
      <c r="A62" s="161" t="s">
        <v>676</v>
      </c>
      <c r="B62" s="44" t="str">
        <f>IF(IFERROR(INDEX('Annex 1 LV, HV and UMS charges'!$B$12:$B$45,MATCH($A62,'Annex 1 LV, HV and UMS charges'!$A$12:$A$310,0)),INDEX('Annex 4 LDNO charges'!$B$14:$B$203,MATCH($A62,'Annex 4 LDNO charges'!$A$14:$A$203,0)))=0,"",IFERROR(INDEX('Annex 1 LV, HV and UMS charges'!$B$12:$B$45,MATCH($A62,'Annex 1 LV, HV and UMS charges'!$A$12:$A$310,0)),INDEX('Annex 4 LDNO charges'!$B$14:$B$203,MATCH($A62,'Annex 4 LDNO charges'!$A$14:$A$203,0))))</f>
        <v/>
      </c>
      <c r="C62" s="160" t="s">
        <v>640</v>
      </c>
      <c r="D62" s="177"/>
      <c r="E62" s="176">
        <v>-0.01</v>
      </c>
    </row>
    <row r="63" spans="1:5" ht="27.75" customHeight="1" x14ac:dyDescent="0.25">
      <c r="A63" s="161" t="s">
        <v>677</v>
      </c>
      <c r="B63" s="44" t="str">
        <f>IF(IFERROR(INDEX('Annex 1 LV, HV and UMS charges'!$B$12:$B$45,MATCH($A63,'Annex 1 LV, HV and UMS charges'!$A$12:$A$310,0)),INDEX('Annex 4 LDNO charges'!$B$14:$B$203,MATCH($A63,'Annex 4 LDNO charges'!$A$14:$A$203,0)))=0,"",IFERROR(INDEX('Annex 1 LV, HV and UMS charges'!$B$12:$B$45,MATCH($A63,'Annex 1 LV, HV and UMS charges'!$A$12:$A$310,0)),INDEX('Annex 4 LDNO charges'!$B$14:$B$203,MATCH($A63,'Annex 4 LDNO charges'!$A$14:$A$203,0))))</f>
        <v/>
      </c>
      <c r="C63" s="160" t="s">
        <v>640</v>
      </c>
      <c r="D63" s="177"/>
      <c r="E63" s="176">
        <v>-0.01</v>
      </c>
    </row>
    <row r="64" spans="1:5" ht="27.75" customHeight="1" x14ac:dyDescent="0.25">
      <c r="A64" s="161" t="s">
        <v>619</v>
      </c>
      <c r="B64" s="44" t="str">
        <f>IF(IFERROR(INDEX('Annex 1 LV, HV and UMS charges'!$B$12:$B$45,MATCH($A64,'Annex 1 LV, HV and UMS charges'!$A$12:$A$310,0)),INDEX('Annex 4 LDNO charges'!$B$14:$B$203,MATCH($A64,'Annex 4 LDNO charges'!$A$14:$A$203,0)))=0,"",IFERROR(INDEX('Annex 1 LV, HV and UMS charges'!$B$12:$B$45,MATCH($A64,'Annex 1 LV, HV and UMS charges'!$A$12:$A$310,0)),INDEX('Annex 4 LDNO charges'!$B$14:$B$203,MATCH($A64,'Annex 4 LDNO charges'!$A$14:$A$203,0))))</f>
        <v/>
      </c>
      <c r="C64" s="160">
        <v>0</v>
      </c>
      <c r="D64" s="177"/>
      <c r="E64" s="176">
        <v>-0.01</v>
      </c>
    </row>
    <row r="65" spans="1:5" ht="27.75" customHeight="1" x14ac:dyDescent="0.25">
      <c r="A65" s="161" t="s">
        <v>620</v>
      </c>
      <c r="B65" s="44" t="str">
        <f>IF(IFERROR(INDEX('Annex 1 LV, HV and UMS charges'!$B$12:$B$45,MATCH($A65,'Annex 1 LV, HV and UMS charges'!$A$12:$A$310,0)),INDEX('Annex 4 LDNO charges'!$B$14:$B$203,MATCH($A65,'Annex 4 LDNO charges'!$A$14:$A$203,0)))=0,"",IFERROR(INDEX('Annex 1 LV, HV and UMS charges'!$B$12:$B$45,MATCH($A65,'Annex 1 LV, HV and UMS charges'!$A$12:$A$310,0)),INDEX('Annex 4 LDNO charges'!$B$14:$B$203,MATCH($A65,'Annex 4 LDNO charges'!$A$14:$A$203,0))))</f>
        <v/>
      </c>
      <c r="C65" s="160">
        <v>0</v>
      </c>
      <c r="D65" s="177"/>
      <c r="E65" s="176">
        <v>-0.01</v>
      </c>
    </row>
    <row r="66" spans="1:5" ht="27.75" customHeight="1" x14ac:dyDescent="0.25">
      <c r="A66" s="161" t="s">
        <v>621</v>
      </c>
      <c r="B66" s="44" t="str">
        <f>IF(IFERROR(INDEX('Annex 1 LV, HV and UMS charges'!$B$12:$B$45,MATCH($A66,'Annex 1 LV, HV and UMS charges'!$A$12:$A$310,0)),INDEX('Annex 4 LDNO charges'!$B$14:$B$203,MATCH($A66,'Annex 4 LDNO charges'!$A$14:$A$203,0)))=0,"",IFERROR(INDEX('Annex 1 LV, HV and UMS charges'!$B$12:$B$45,MATCH($A66,'Annex 1 LV, HV and UMS charges'!$A$12:$A$310,0)),INDEX('Annex 4 LDNO charges'!$B$14:$B$203,MATCH($A66,'Annex 4 LDNO charges'!$A$14:$A$203,0))))</f>
        <v/>
      </c>
      <c r="C66" s="160">
        <v>0</v>
      </c>
      <c r="D66" s="177"/>
      <c r="E66" s="176">
        <v>-0.01</v>
      </c>
    </row>
    <row r="67" spans="1:5" ht="27.75" customHeight="1" x14ac:dyDescent="0.25">
      <c r="A67" s="161" t="s">
        <v>622</v>
      </c>
      <c r="B67" s="44" t="str">
        <f>IF(IFERROR(INDEX('Annex 1 LV, HV and UMS charges'!$B$12:$B$45,MATCH($A67,'Annex 1 LV, HV and UMS charges'!$A$12:$A$310,0)),INDEX('Annex 4 LDNO charges'!$B$14:$B$203,MATCH($A67,'Annex 4 LDNO charges'!$A$14:$A$203,0)))=0,"",IFERROR(INDEX('Annex 1 LV, HV and UMS charges'!$B$12:$B$45,MATCH($A67,'Annex 1 LV, HV and UMS charges'!$A$12:$A$310,0)),INDEX('Annex 4 LDNO charges'!$B$14:$B$203,MATCH($A67,'Annex 4 LDNO charges'!$A$14:$A$203,0))))</f>
        <v/>
      </c>
      <c r="C67" s="160">
        <v>0</v>
      </c>
      <c r="D67" s="177"/>
      <c r="E67" s="176">
        <v>-0.01</v>
      </c>
    </row>
    <row r="68" spans="1:5" ht="27.75" customHeight="1" x14ac:dyDescent="0.25">
      <c r="A68" s="161" t="s">
        <v>623</v>
      </c>
      <c r="B68" s="44" t="str">
        <f>IF(IFERROR(INDEX('Annex 1 LV, HV and UMS charges'!$B$12:$B$45,MATCH($A68,'Annex 1 LV, HV and UMS charges'!$A$12:$A$310,0)),INDEX('Annex 4 LDNO charges'!$B$14:$B$203,MATCH($A68,'Annex 4 LDNO charges'!$A$14:$A$203,0)))=0,"",IFERROR(INDEX('Annex 1 LV, HV and UMS charges'!$B$12:$B$45,MATCH($A68,'Annex 1 LV, HV and UMS charges'!$A$12:$A$310,0)),INDEX('Annex 4 LDNO charges'!$B$14:$B$203,MATCH($A68,'Annex 4 LDNO charges'!$A$14:$A$203,0))))</f>
        <v/>
      </c>
      <c r="C68" s="160">
        <v>0</v>
      </c>
      <c r="D68" s="177"/>
      <c r="E68" s="176">
        <v>-0.01</v>
      </c>
    </row>
    <row r="69" spans="1:5" ht="27.75" customHeight="1" x14ac:dyDescent="0.25">
      <c r="A69" s="161" t="s">
        <v>624</v>
      </c>
      <c r="B69" s="44" t="str">
        <f>IF(IFERROR(INDEX('Annex 1 LV, HV and UMS charges'!$B$12:$B$45,MATCH($A69,'Annex 1 LV, HV and UMS charges'!$A$12:$A$310,0)),INDEX('Annex 4 LDNO charges'!$B$14:$B$203,MATCH($A69,'Annex 4 LDNO charges'!$A$14:$A$203,0)))=0,"",IFERROR(INDEX('Annex 1 LV, HV and UMS charges'!$B$12:$B$45,MATCH($A69,'Annex 1 LV, HV and UMS charges'!$A$12:$A$310,0)),INDEX('Annex 4 LDNO charges'!$B$14:$B$203,MATCH($A69,'Annex 4 LDNO charges'!$A$14:$A$203,0))))</f>
        <v/>
      </c>
      <c r="C69" s="160">
        <v>0</v>
      </c>
      <c r="D69" s="177"/>
      <c r="E69" s="176">
        <v>-0.01</v>
      </c>
    </row>
    <row r="70" spans="1:5" ht="27.75" customHeight="1" x14ac:dyDescent="0.25">
      <c r="A70" s="161" t="s">
        <v>625</v>
      </c>
      <c r="B70" s="44" t="str">
        <f>IF(IFERROR(INDEX('Annex 1 LV, HV and UMS charges'!$B$12:$B$45,MATCH($A70,'Annex 1 LV, HV and UMS charges'!$A$12:$A$310,0)),INDEX('Annex 4 LDNO charges'!$B$14:$B$203,MATCH($A70,'Annex 4 LDNO charges'!$A$14:$A$203,0)))=0,"",IFERROR(INDEX('Annex 1 LV, HV and UMS charges'!$B$12:$B$45,MATCH($A70,'Annex 1 LV, HV and UMS charges'!$A$12:$A$310,0)),INDEX('Annex 4 LDNO charges'!$B$14:$B$203,MATCH($A70,'Annex 4 LDNO charges'!$A$14:$A$203,0))))</f>
        <v/>
      </c>
      <c r="C70" s="160">
        <v>0</v>
      </c>
      <c r="D70" s="177"/>
      <c r="E70" s="176">
        <v>-0.01</v>
      </c>
    </row>
    <row r="71" spans="1:5" ht="27.75" customHeight="1" x14ac:dyDescent="0.25">
      <c r="A71" s="161" t="s">
        <v>626</v>
      </c>
      <c r="B71" s="44" t="str">
        <f>IF(IFERROR(INDEX('Annex 1 LV, HV and UMS charges'!$B$12:$B$45,MATCH($A71,'Annex 1 LV, HV and UMS charges'!$A$12:$A$310,0)),INDEX('Annex 4 LDNO charges'!$B$14:$B$203,MATCH($A71,'Annex 4 LDNO charges'!$A$14:$A$203,0)))=0,"",IFERROR(INDEX('Annex 1 LV, HV and UMS charges'!$B$12:$B$45,MATCH($A71,'Annex 1 LV, HV and UMS charges'!$A$12:$A$310,0)),INDEX('Annex 4 LDNO charges'!$B$14:$B$203,MATCH($A71,'Annex 4 LDNO charges'!$A$14:$A$203,0))))</f>
        <v/>
      </c>
      <c r="C71" s="160">
        <v>0</v>
      </c>
      <c r="D71" s="177"/>
      <c r="E71" s="176">
        <v>-0.01</v>
      </c>
    </row>
    <row r="72" spans="1:5" ht="27.75" customHeight="1" x14ac:dyDescent="0.25">
      <c r="A72" s="161" t="s">
        <v>627</v>
      </c>
      <c r="B72" s="44" t="str">
        <f>IF(IFERROR(INDEX('Annex 1 LV, HV and UMS charges'!$B$12:$B$45,MATCH($A72,'Annex 1 LV, HV and UMS charges'!$A$12:$A$310,0)),INDEX('Annex 4 LDNO charges'!$B$14:$B$203,MATCH($A72,'Annex 4 LDNO charges'!$A$14:$A$203,0)))=0,"",IFERROR(INDEX('Annex 1 LV, HV and UMS charges'!$B$12:$B$45,MATCH($A72,'Annex 1 LV, HV and UMS charges'!$A$12:$A$310,0)),INDEX('Annex 4 LDNO charges'!$B$14:$B$203,MATCH($A72,'Annex 4 LDNO charges'!$A$14:$A$203,0))))</f>
        <v/>
      </c>
      <c r="C72" s="160">
        <v>0</v>
      </c>
      <c r="D72" s="177"/>
      <c r="E72" s="176">
        <v>-0.01</v>
      </c>
    </row>
    <row r="73" spans="1:5" ht="27.75" customHeight="1" x14ac:dyDescent="0.25">
      <c r="A73" s="161" t="s">
        <v>628</v>
      </c>
      <c r="B73" s="44" t="str">
        <f>IF(IFERROR(INDEX('Annex 1 LV, HV and UMS charges'!$B$12:$B$45,MATCH($A73,'Annex 1 LV, HV and UMS charges'!$A$12:$A$310,0)),INDEX('Annex 4 LDNO charges'!$B$14:$B$203,MATCH($A73,'Annex 4 LDNO charges'!$A$14:$A$203,0)))=0,"",IFERROR(INDEX('Annex 1 LV, HV and UMS charges'!$B$12:$B$45,MATCH($A73,'Annex 1 LV, HV and UMS charges'!$A$12:$A$310,0)),INDEX('Annex 4 LDNO charges'!$B$14:$B$203,MATCH($A73,'Annex 4 LDNO charges'!$A$14:$A$203,0))))</f>
        <v/>
      </c>
      <c r="C73" s="160">
        <v>0</v>
      </c>
      <c r="D73" s="177"/>
      <c r="E73" s="176">
        <v>-0.01</v>
      </c>
    </row>
    <row r="74" spans="1:5" ht="27.75" customHeight="1" x14ac:dyDescent="0.25">
      <c r="A74" s="161" t="s">
        <v>629</v>
      </c>
      <c r="B74" s="44" t="str">
        <f>IF(IFERROR(INDEX('Annex 1 LV, HV and UMS charges'!$B$12:$B$45,MATCH($A74,'Annex 1 LV, HV and UMS charges'!$A$12:$A$310,0)),INDEX('Annex 4 LDNO charges'!$B$14:$B$203,MATCH($A74,'Annex 4 LDNO charges'!$A$14:$A$203,0)))=0,"",IFERROR(INDEX('Annex 1 LV, HV and UMS charges'!$B$12:$B$45,MATCH($A74,'Annex 1 LV, HV and UMS charges'!$A$12:$A$310,0)),INDEX('Annex 4 LDNO charges'!$B$14:$B$203,MATCH($A74,'Annex 4 LDNO charges'!$A$14:$A$203,0))))</f>
        <v/>
      </c>
      <c r="C74" s="160">
        <v>0</v>
      </c>
      <c r="D74" s="177"/>
      <c r="E74" s="176">
        <v>-0.01</v>
      </c>
    </row>
    <row r="75" spans="1:5" ht="27.75" customHeight="1" x14ac:dyDescent="0.25">
      <c r="A75" s="161" t="s">
        <v>630</v>
      </c>
      <c r="B75" s="44" t="str">
        <f>IF(IFERROR(INDEX('Annex 1 LV, HV and UMS charges'!$B$12:$B$45,MATCH($A75,'Annex 1 LV, HV and UMS charges'!$A$12:$A$310,0)),INDEX('Annex 4 LDNO charges'!$B$14:$B$203,MATCH($A75,'Annex 4 LDNO charges'!$A$14:$A$203,0)))=0,"",IFERROR(INDEX('Annex 1 LV, HV and UMS charges'!$B$12:$B$45,MATCH($A75,'Annex 1 LV, HV and UMS charges'!$A$12:$A$310,0)),INDEX('Annex 4 LDNO charges'!$B$14:$B$203,MATCH($A75,'Annex 4 LDNO charges'!$A$14:$A$203,0))))</f>
        <v/>
      </c>
      <c r="C75" s="160">
        <v>0</v>
      </c>
      <c r="D75" s="177"/>
      <c r="E75" s="176">
        <v>-0.01</v>
      </c>
    </row>
    <row r="76" spans="1:5" ht="27.75" customHeight="1" x14ac:dyDescent="0.25">
      <c r="A76" s="161" t="s">
        <v>631</v>
      </c>
      <c r="B76" s="44" t="str">
        <f>IF(IFERROR(INDEX('Annex 1 LV, HV and UMS charges'!$B$12:$B$45,MATCH($A76,'Annex 1 LV, HV and UMS charges'!$A$12:$A$310,0)),INDEX('Annex 4 LDNO charges'!$B$14:$B$203,MATCH($A76,'Annex 4 LDNO charges'!$A$14:$A$203,0)))=0,"",IFERROR(INDEX('Annex 1 LV, HV and UMS charges'!$B$12:$B$45,MATCH($A76,'Annex 1 LV, HV and UMS charges'!$A$12:$A$310,0)),INDEX('Annex 4 LDNO charges'!$B$14:$B$203,MATCH($A76,'Annex 4 LDNO charges'!$A$14:$A$203,0))))</f>
        <v/>
      </c>
      <c r="C76" s="160">
        <v>0</v>
      </c>
      <c r="D76" s="177"/>
      <c r="E76" s="176">
        <v>-0.01</v>
      </c>
    </row>
    <row r="77" spans="1:5" ht="27.75" customHeight="1" x14ac:dyDescent="0.25">
      <c r="A77" s="161" t="s">
        <v>632</v>
      </c>
      <c r="B77" s="44" t="str">
        <f>IF(IFERROR(INDEX('Annex 1 LV, HV and UMS charges'!$B$12:$B$45,MATCH($A77,'Annex 1 LV, HV and UMS charges'!$A$12:$A$310,0)),INDEX('Annex 4 LDNO charges'!$B$14:$B$203,MATCH($A77,'Annex 4 LDNO charges'!$A$14:$A$203,0)))=0,"",IFERROR(INDEX('Annex 1 LV, HV and UMS charges'!$B$12:$B$45,MATCH($A77,'Annex 1 LV, HV and UMS charges'!$A$12:$A$310,0)),INDEX('Annex 4 LDNO charges'!$B$14:$B$203,MATCH($A77,'Annex 4 LDNO charges'!$A$14:$A$203,0))))</f>
        <v/>
      </c>
      <c r="C77" s="160">
        <v>0</v>
      </c>
      <c r="D77" s="177"/>
      <c r="E77" s="176">
        <v>-0.01</v>
      </c>
    </row>
    <row r="78" spans="1:5" ht="27.75" customHeight="1" x14ac:dyDescent="0.25">
      <c r="A78" s="161" t="s">
        <v>633</v>
      </c>
      <c r="B78" s="44" t="str">
        <f>IF(IFERROR(INDEX('Annex 1 LV, HV and UMS charges'!$B$12:$B$45,MATCH($A78,'Annex 1 LV, HV and UMS charges'!$A$12:$A$310,0)),INDEX('Annex 4 LDNO charges'!$B$14:$B$203,MATCH($A78,'Annex 4 LDNO charges'!$A$14:$A$203,0)))=0,"",IFERROR(INDEX('Annex 1 LV, HV and UMS charges'!$B$12:$B$45,MATCH($A78,'Annex 1 LV, HV and UMS charges'!$A$12:$A$310,0)),INDEX('Annex 4 LDNO charges'!$B$14:$B$203,MATCH($A78,'Annex 4 LDNO charges'!$A$14:$A$203,0))))</f>
        <v/>
      </c>
      <c r="C78" s="160">
        <v>0</v>
      </c>
      <c r="D78" s="177"/>
      <c r="E78" s="176">
        <v>-0.01</v>
      </c>
    </row>
    <row r="79" spans="1:5" ht="27.75" customHeight="1" x14ac:dyDescent="0.25">
      <c r="A79" s="161" t="s">
        <v>678</v>
      </c>
      <c r="B79" s="44" t="str">
        <f>IF(IFERROR(INDEX('Annex 1 LV, HV and UMS charges'!$B$12:$B$45,MATCH($A79,'Annex 1 LV, HV and UMS charges'!$A$12:$A$310,0)),INDEX('Annex 4 LDNO charges'!$B$14:$B$203,MATCH($A79,'Annex 4 LDNO charges'!$A$14:$A$203,0)))=0,"",IFERROR(INDEX('Annex 1 LV, HV and UMS charges'!$B$12:$B$45,MATCH($A79,'Annex 1 LV, HV and UMS charges'!$A$12:$A$310,0)),INDEX('Annex 4 LDNO charges'!$B$14:$B$203,MATCH($A79,'Annex 4 LDNO charges'!$A$14:$A$203,0))))</f>
        <v/>
      </c>
      <c r="C79" s="175" t="s">
        <v>641</v>
      </c>
      <c r="D79" s="176">
        <v>0</v>
      </c>
      <c r="E79" s="176">
        <v>-0.01</v>
      </c>
    </row>
    <row r="80" spans="1:5" ht="27.75" customHeight="1" x14ac:dyDescent="0.25">
      <c r="A80" s="161" t="s">
        <v>679</v>
      </c>
      <c r="B80" s="44" t="str">
        <f>IF(IFERROR(INDEX('Annex 1 LV, HV and UMS charges'!$B$12:$B$45,MATCH($A80,'Annex 1 LV, HV and UMS charges'!$A$12:$A$310,0)),INDEX('Annex 4 LDNO charges'!$B$14:$B$203,MATCH($A80,'Annex 4 LDNO charges'!$A$14:$A$203,0)))=0,"",IFERROR(INDEX('Annex 1 LV, HV and UMS charges'!$B$12:$B$45,MATCH($A80,'Annex 1 LV, HV and UMS charges'!$A$12:$A$310,0)),INDEX('Annex 4 LDNO charges'!$B$14:$B$203,MATCH($A80,'Annex 4 LDNO charges'!$A$14:$A$203,0))))</f>
        <v/>
      </c>
      <c r="C80" s="160" t="s">
        <v>640</v>
      </c>
      <c r="D80" s="177"/>
      <c r="E80" s="176">
        <v>-0.01</v>
      </c>
    </row>
    <row r="81" spans="1:5" ht="27.75" customHeight="1" x14ac:dyDescent="0.25">
      <c r="A81" s="161" t="s">
        <v>680</v>
      </c>
      <c r="B81" s="44" t="str">
        <f>IF(IFERROR(INDEX('Annex 1 LV, HV and UMS charges'!$B$12:$B$45,MATCH($A81,'Annex 1 LV, HV and UMS charges'!$A$12:$A$310,0)),INDEX('Annex 4 LDNO charges'!$B$14:$B$203,MATCH($A81,'Annex 4 LDNO charges'!$A$14:$A$203,0)))=0,"",IFERROR(INDEX('Annex 1 LV, HV and UMS charges'!$B$12:$B$45,MATCH($A81,'Annex 1 LV, HV and UMS charges'!$A$12:$A$310,0)),INDEX('Annex 4 LDNO charges'!$B$14:$B$203,MATCH($A81,'Annex 4 LDNO charges'!$A$14:$A$203,0))))</f>
        <v/>
      </c>
      <c r="C81" s="160" t="s">
        <v>640</v>
      </c>
      <c r="D81" s="177"/>
      <c r="E81" s="176">
        <v>-0.01</v>
      </c>
    </row>
    <row r="82" spans="1:5" ht="27.75" customHeight="1" x14ac:dyDescent="0.25">
      <c r="A82" s="161" t="s">
        <v>681</v>
      </c>
      <c r="B82" s="44" t="str">
        <f>IF(IFERROR(INDEX('Annex 1 LV, HV and UMS charges'!$B$12:$B$45,MATCH($A82,'Annex 1 LV, HV and UMS charges'!$A$12:$A$310,0)),INDEX('Annex 4 LDNO charges'!$B$14:$B$203,MATCH($A82,'Annex 4 LDNO charges'!$A$14:$A$203,0)))=0,"",IFERROR(INDEX('Annex 1 LV, HV and UMS charges'!$B$12:$B$45,MATCH($A82,'Annex 1 LV, HV and UMS charges'!$A$12:$A$310,0)),INDEX('Annex 4 LDNO charges'!$B$14:$B$203,MATCH($A82,'Annex 4 LDNO charges'!$A$14:$A$203,0))))</f>
        <v/>
      </c>
      <c r="C82" s="160" t="s">
        <v>640</v>
      </c>
      <c r="D82" s="177"/>
      <c r="E82" s="176">
        <v>-0.01</v>
      </c>
    </row>
    <row r="83" spans="1:5" ht="27.75" customHeight="1" x14ac:dyDescent="0.25">
      <c r="A83" s="161" t="s">
        <v>682</v>
      </c>
      <c r="B83" s="44" t="str">
        <f>IF(IFERROR(INDEX('Annex 1 LV, HV and UMS charges'!$B$12:$B$45,MATCH($A83,'Annex 1 LV, HV and UMS charges'!$A$12:$A$310,0)),INDEX('Annex 4 LDNO charges'!$B$14:$B$203,MATCH($A83,'Annex 4 LDNO charges'!$A$14:$A$203,0)))=0,"",IFERROR(INDEX('Annex 1 LV, HV and UMS charges'!$B$12:$B$45,MATCH($A83,'Annex 1 LV, HV and UMS charges'!$A$12:$A$310,0)),INDEX('Annex 4 LDNO charges'!$B$14:$B$203,MATCH($A83,'Annex 4 LDNO charges'!$A$14:$A$203,0))))</f>
        <v/>
      </c>
      <c r="C83" s="160" t="s">
        <v>640</v>
      </c>
      <c r="D83" s="177"/>
      <c r="E83" s="176">
        <v>-0.01</v>
      </c>
    </row>
    <row r="84" spans="1:5" ht="27.75" customHeight="1" x14ac:dyDescent="0.25">
      <c r="A84" s="161" t="s">
        <v>683</v>
      </c>
      <c r="B84" s="44" t="str">
        <f>IF(IFERROR(INDEX('Annex 1 LV, HV and UMS charges'!$B$12:$B$45,MATCH($A84,'Annex 1 LV, HV and UMS charges'!$A$12:$A$310,0)),INDEX('Annex 4 LDNO charges'!$B$14:$B$203,MATCH($A84,'Annex 4 LDNO charges'!$A$14:$A$203,0)))=0,"",IFERROR(INDEX('Annex 1 LV, HV and UMS charges'!$B$12:$B$45,MATCH($A84,'Annex 1 LV, HV and UMS charges'!$A$12:$A$310,0)),INDEX('Annex 4 LDNO charges'!$B$14:$B$203,MATCH($A84,'Annex 4 LDNO charges'!$A$14:$A$203,0))))</f>
        <v/>
      </c>
      <c r="C84" s="160" t="s">
        <v>640</v>
      </c>
      <c r="D84" s="177"/>
      <c r="E84" s="176">
        <v>-0.01</v>
      </c>
    </row>
    <row r="85" spans="1:5" ht="27.75" customHeight="1" x14ac:dyDescent="0.25">
      <c r="A85" s="161" t="s">
        <v>604</v>
      </c>
      <c r="B85" s="44" t="str">
        <f>IF(IFERROR(INDEX('Annex 1 LV, HV and UMS charges'!$B$12:$B$45,MATCH($A85,'Annex 1 LV, HV and UMS charges'!$A$12:$A$310,0)),INDEX('Annex 4 LDNO charges'!$B$14:$B$203,MATCH($A85,'Annex 4 LDNO charges'!$A$14:$A$203,0)))=0,"",IFERROR(INDEX('Annex 1 LV, HV and UMS charges'!$B$12:$B$45,MATCH($A85,'Annex 1 LV, HV and UMS charges'!$A$12:$A$310,0)),INDEX('Annex 4 LDNO charges'!$B$14:$B$203,MATCH($A85,'Annex 4 LDNO charges'!$A$14:$A$203,0))))</f>
        <v/>
      </c>
      <c r="C85" s="160">
        <v>0</v>
      </c>
      <c r="D85" s="177"/>
      <c r="E85" s="176">
        <v>-0.01</v>
      </c>
    </row>
    <row r="86" spans="1:5" ht="27.75" customHeight="1" x14ac:dyDescent="0.25">
      <c r="A86" s="161" t="s">
        <v>605</v>
      </c>
      <c r="B86" s="44" t="str">
        <f>IF(IFERROR(INDEX('Annex 1 LV, HV and UMS charges'!$B$12:$B$45,MATCH($A86,'Annex 1 LV, HV and UMS charges'!$A$12:$A$310,0)),INDEX('Annex 4 LDNO charges'!$B$14:$B$203,MATCH($A86,'Annex 4 LDNO charges'!$A$14:$A$203,0)))=0,"",IFERROR(INDEX('Annex 1 LV, HV and UMS charges'!$B$12:$B$45,MATCH($A86,'Annex 1 LV, HV and UMS charges'!$A$12:$A$310,0)),INDEX('Annex 4 LDNO charges'!$B$14:$B$203,MATCH($A86,'Annex 4 LDNO charges'!$A$14:$A$203,0))))</f>
        <v/>
      </c>
      <c r="C86" s="160">
        <v>0</v>
      </c>
      <c r="D86" s="177"/>
      <c r="E86" s="176">
        <v>-0.01</v>
      </c>
    </row>
    <row r="87" spans="1:5" ht="27.75" customHeight="1" x14ac:dyDescent="0.25">
      <c r="A87" s="161" t="s">
        <v>606</v>
      </c>
      <c r="B87" s="44" t="str">
        <f>IF(IFERROR(INDEX('Annex 1 LV, HV and UMS charges'!$B$12:$B$45,MATCH($A87,'Annex 1 LV, HV and UMS charges'!$A$12:$A$310,0)),INDEX('Annex 4 LDNO charges'!$B$14:$B$203,MATCH($A87,'Annex 4 LDNO charges'!$A$14:$A$203,0)))=0,"",IFERROR(INDEX('Annex 1 LV, HV and UMS charges'!$B$12:$B$45,MATCH($A87,'Annex 1 LV, HV and UMS charges'!$A$12:$A$310,0)),INDEX('Annex 4 LDNO charges'!$B$14:$B$203,MATCH($A87,'Annex 4 LDNO charges'!$A$14:$A$203,0))))</f>
        <v/>
      </c>
      <c r="C87" s="160">
        <v>0</v>
      </c>
      <c r="D87" s="177"/>
      <c r="E87" s="176">
        <v>-0.01</v>
      </c>
    </row>
    <row r="88" spans="1:5" ht="27.75" customHeight="1" x14ac:dyDescent="0.25">
      <c r="A88" s="161" t="s">
        <v>607</v>
      </c>
      <c r="B88" s="44" t="str">
        <f>IF(IFERROR(INDEX('Annex 1 LV, HV and UMS charges'!$B$12:$B$45,MATCH($A88,'Annex 1 LV, HV and UMS charges'!$A$12:$A$310,0)),INDEX('Annex 4 LDNO charges'!$B$14:$B$203,MATCH($A88,'Annex 4 LDNO charges'!$A$14:$A$203,0)))=0,"",IFERROR(INDEX('Annex 1 LV, HV and UMS charges'!$B$12:$B$45,MATCH($A88,'Annex 1 LV, HV and UMS charges'!$A$12:$A$310,0)),INDEX('Annex 4 LDNO charges'!$B$14:$B$203,MATCH($A88,'Annex 4 LDNO charges'!$A$14:$A$203,0))))</f>
        <v/>
      </c>
      <c r="C88" s="160">
        <v>0</v>
      </c>
      <c r="D88" s="177"/>
      <c r="E88" s="176">
        <v>-0.01</v>
      </c>
    </row>
    <row r="89" spans="1:5" ht="27.75" customHeight="1" x14ac:dyDescent="0.25">
      <c r="A89" s="161" t="s">
        <v>608</v>
      </c>
      <c r="B89" s="44" t="str">
        <f>IF(IFERROR(INDEX('Annex 1 LV, HV and UMS charges'!$B$12:$B$45,MATCH($A89,'Annex 1 LV, HV and UMS charges'!$A$12:$A$310,0)),INDEX('Annex 4 LDNO charges'!$B$14:$B$203,MATCH($A89,'Annex 4 LDNO charges'!$A$14:$A$203,0)))=0,"",IFERROR(INDEX('Annex 1 LV, HV and UMS charges'!$B$12:$B$45,MATCH($A89,'Annex 1 LV, HV and UMS charges'!$A$12:$A$310,0)),INDEX('Annex 4 LDNO charges'!$B$14:$B$203,MATCH($A89,'Annex 4 LDNO charges'!$A$14:$A$203,0))))</f>
        <v/>
      </c>
      <c r="C89" s="160">
        <v>0</v>
      </c>
      <c r="D89" s="177"/>
      <c r="E89" s="176">
        <v>-0.01</v>
      </c>
    </row>
    <row r="90" spans="1:5" ht="27.75" customHeight="1" x14ac:dyDescent="0.25">
      <c r="A90" s="161" t="s">
        <v>609</v>
      </c>
      <c r="B90" s="44" t="str">
        <f>IF(IFERROR(INDEX('Annex 1 LV, HV and UMS charges'!$B$12:$B$45,MATCH($A90,'Annex 1 LV, HV and UMS charges'!$A$12:$A$310,0)),INDEX('Annex 4 LDNO charges'!$B$14:$B$203,MATCH($A90,'Annex 4 LDNO charges'!$A$14:$A$203,0)))=0,"",IFERROR(INDEX('Annex 1 LV, HV and UMS charges'!$B$12:$B$45,MATCH($A90,'Annex 1 LV, HV and UMS charges'!$A$12:$A$310,0)),INDEX('Annex 4 LDNO charges'!$B$14:$B$203,MATCH($A90,'Annex 4 LDNO charges'!$A$14:$A$203,0))))</f>
        <v/>
      </c>
      <c r="C90" s="160">
        <v>0</v>
      </c>
      <c r="D90" s="177"/>
      <c r="E90" s="176">
        <v>-0.01</v>
      </c>
    </row>
    <row r="91" spans="1:5" ht="27.75" customHeight="1" x14ac:dyDescent="0.25">
      <c r="A91" s="161" t="s">
        <v>610</v>
      </c>
      <c r="B91" s="44" t="str">
        <f>IF(IFERROR(INDEX('Annex 1 LV, HV and UMS charges'!$B$12:$B$45,MATCH($A91,'Annex 1 LV, HV and UMS charges'!$A$12:$A$310,0)),INDEX('Annex 4 LDNO charges'!$B$14:$B$203,MATCH($A91,'Annex 4 LDNO charges'!$A$14:$A$203,0)))=0,"",IFERROR(INDEX('Annex 1 LV, HV and UMS charges'!$B$12:$B$45,MATCH($A91,'Annex 1 LV, HV and UMS charges'!$A$12:$A$310,0)),INDEX('Annex 4 LDNO charges'!$B$14:$B$203,MATCH($A91,'Annex 4 LDNO charges'!$A$14:$A$203,0))))</f>
        <v/>
      </c>
      <c r="C91" s="160">
        <v>0</v>
      </c>
      <c r="D91" s="177"/>
      <c r="E91" s="176">
        <v>-0.01</v>
      </c>
    </row>
    <row r="92" spans="1:5" ht="27.75" customHeight="1" x14ac:dyDescent="0.25">
      <c r="A92" s="161" t="s">
        <v>611</v>
      </c>
      <c r="B92" s="44" t="str">
        <f>IF(IFERROR(INDEX('Annex 1 LV, HV and UMS charges'!$B$12:$B$45,MATCH($A92,'Annex 1 LV, HV and UMS charges'!$A$12:$A$310,0)),INDEX('Annex 4 LDNO charges'!$B$14:$B$203,MATCH($A92,'Annex 4 LDNO charges'!$A$14:$A$203,0)))=0,"",IFERROR(INDEX('Annex 1 LV, HV and UMS charges'!$B$12:$B$45,MATCH($A92,'Annex 1 LV, HV and UMS charges'!$A$12:$A$310,0)),INDEX('Annex 4 LDNO charges'!$B$14:$B$203,MATCH($A92,'Annex 4 LDNO charges'!$A$14:$A$203,0))))</f>
        <v/>
      </c>
      <c r="C92" s="160">
        <v>0</v>
      </c>
      <c r="D92" s="177"/>
      <c r="E92" s="176">
        <v>-0.01</v>
      </c>
    </row>
    <row r="93" spans="1:5" ht="27.75" customHeight="1" x14ac:dyDescent="0.25">
      <c r="A93" s="161" t="s">
        <v>612</v>
      </c>
      <c r="B93" s="44" t="str">
        <f>IF(IFERROR(INDEX('Annex 1 LV, HV and UMS charges'!$B$12:$B$45,MATCH($A93,'Annex 1 LV, HV and UMS charges'!$A$12:$A$310,0)),INDEX('Annex 4 LDNO charges'!$B$14:$B$203,MATCH($A93,'Annex 4 LDNO charges'!$A$14:$A$203,0)))=0,"",IFERROR(INDEX('Annex 1 LV, HV and UMS charges'!$B$12:$B$45,MATCH($A93,'Annex 1 LV, HV and UMS charges'!$A$12:$A$310,0)),INDEX('Annex 4 LDNO charges'!$B$14:$B$203,MATCH($A93,'Annex 4 LDNO charges'!$A$14:$A$203,0))))</f>
        <v/>
      </c>
      <c r="C93" s="160">
        <v>0</v>
      </c>
      <c r="D93" s="177"/>
      <c r="E93" s="176">
        <v>-0.01</v>
      </c>
    </row>
    <row r="94" spans="1:5" ht="27.75" customHeight="1" x14ac:dyDescent="0.25">
      <c r="A94" s="161" t="s">
        <v>613</v>
      </c>
      <c r="B94" s="44" t="str">
        <f>IF(IFERROR(INDEX('Annex 1 LV, HV and UMS charges'!$B$12:$B$45,MATCH($A94,'Annex 1 LV, HV and UMS charges'!$A$12:$A$310,0)),INDEX('Annex 4 LDNO charges'!$B$14:$B$203,MATCH($A94,'Annex 4 LDNO charges'!$A$14:$A$203,0)))=0,"",IFERROR(INDEX('Annex 1 LV, HV and UMS charges'!$B$12:$B$45,MATCH($A94,'Annex 1 LV, HV and UMS charges'!$A$12:$A$310,0)),INDEX('Annex 4 LDNO charges'!$B$14:$B$203,MATCH($A94,'Annex 4 LDNO charges'!$A$14:$A$203,0))))</f>
        <v/>
      </c>
      <c r="C94" s="160">
        <v>0</v>
      </c>
      <c r="D94" s="177"/>
      <c r="E94" s="176">
        <v>-0.01</v>
      </c>
    </row>
    <row r="95" spans="1:5" ht="27.75" customHeight="1" x14ac:dyDescent="0.25">
      <c r="A95" s="161" t="s">
        <v>614</v>
      </c>
      <c r="B95" s="44" t="str">
        <f>IF(IFERROR(INDEX('Annex 1 LV, HV and UMS charges'!$B$12:$B$45,MATCH($A95,'Annex 1 LV, HV and UMS charges'!$A$12:$A$310,0)),INDEX('Annex 4 LDNO charges'!$B$14:$B$203,MATCH($A95,'Annex 4 LDNO charges'!$A$14:$A$203,0)))=0,"",IFERROR(INDEX('Annex 1 LV, HV and UMS charges'!$B$12:$B$45,MATCH($A95,'Annex 1 LV, HV and UMS charges'!$A$12:$A$310,0)),INDEX('Annex 4 LDNO charges'!$B$14:$B$203,MATCH($A95,'Annex 4 LDNO charges'!$A$14:$A$203,0))))</f>
        <v/>
      </c>
      <c r="C95" s="160">
        <v>0</v>
      </c>
      <c r="D95" s="177"/>
      <c r="E95" s="176">
        <v>-0.01</v>
      </c>
    </row>
    <row r="96" spans="1:5" ht="27.75" customHeight="1" x14ac:dyDescent="0.25">
      <c r="A96" s="161" t="s">
        <v>615</v>
      </c>
      <c r="B96" s="44" t="str">
        <f>IF(IFERROR(INDEX('Annex 1 LV, HV and UMS charges'!$B$12:$B$45,MATCH($A96,'Annex 1 LV, HV and UMS charges'!$A$12:$A$310,0)),INDEX('Annex 4 LDNO charges'!$B$14:$B$203,MATCH($A96,'Annex 4 LDNO charges'!$A$14:$A$203,0)))=0,"",IFERROR(INDEX('Annex 1 LV, HV and UMS charges'!$B$12:$B$45,MATCH($A96,'Annex 1 LV, HV and UMS charges'!$A$12:$A$310,0)),INDEX('Annex 4 LDNO charges'!$B$14:$B$203,MATCH($A96,'Annex 4 LDNO charges'!$A$14:$A$203,0))))</f>
        <v/>
      </c>
      <c r="C96" s="160">
        <v>0</v>
      </c>
      <c r="D96" s="177"/>
      <c r="E96" s="176">
        <v>-0.01</v>
      </c>
    </row>
    <row r="97" spans="1:5" ht="27.75" customHeight="1" x14ac:dyDescent="0.25">
      <c r="A97" s="161" t="s">
        <v>616</v>
      </c>
      <c r="B97" s="44" t="str">
        <f>IF(IFERROR(INDEX('Annex 1 LV, HV and UMS charges'!$B$12:$B$45,MATCH($A97,'Annex 1 LV, HV and UMS charges'!$A$12:$A$310,0)),INDEX('Annex 4 LDNO charges'!$B$14:$B$203,MATCH($A97,'Annex 4 LDNO charges'!$A$14:$A$203,0)))=0,"",IFERROR(INDEX('Annex 1 LV, HV and UMS charges'!$B$12:$B$45,MATCH($A97,'Annex 1 LV, HV and UMS charges'!$A$12:$A$310,0)),INDEX('Annex 4 LDNO charges'!$B$14:$B$203,MATCH($A97,'Annex 4 LDNO charges'!$A$14:$A$203,0))))</f>
        <v/>
      </c>
      <c r="C97" s="160">
        <v>0</v>
      </c>
      <c r="D97" s="177"/>
      <c r="E97" s="176">
        <v>-0.01</v>
      </c>
    </row>
    <row r="98" spans="1:5" ht="27.75" customHeight="1" x14ac:dyDescent="0.25">
      <c r="A98" s="161" t="s">
        <v>617</v>
      </c>
      <c r="B98" s="44" t="str">
        <f>IF(IFERROR(INDEX('Annex 1 LV, HV and UMS charges'!$B$12:$B$45,MATCH($A98,'Annex 1 LV, HV and UMS charges'!$A$12:$A$310,0)),INDEX('Annex 4 LDNO charges'!$B$14:$B$203,MATCH($A98,'Annex 4 LDNO charges'!$A$14:$A$203,0)))=0,"",IFERROR(INDEX('Annex 1 LV, HV and UMS charges'!$B$12:$B$45,MATCH($A98,'Annex 1 LV, HV and UMS charges'!$A$12:$A$310,0)),INDEX('Annex 4 LDNO charges'!$B$14:$B$203,MATCH($A98,'Annex 4 LDNO charges'!$A$14:$A$203,0))))</f>
        <v/>
      </c>
      <c r="C98" s="160">
        <v>0</v>
      </c>
      <c r="D98" s="177"/>
      <c r="E98" s="176">
        <v>-0.01</v>
      </c>
    </row>
    <row r="99" spans="1:5" ht="27.75" customHeight="1" x14ac:dyDescent="0.25">
      <c r="A99" s="161" t="s">
        <v>618</v>
      </c>
      <c r="B99" s="44" t="str">
        <f>IF(IFERROR(INDEX('Annex 1 LV, HV and UMS charges'!$B$12:$B$45,MATCH($A99,'Annex 1 LV, HV and UMS charges'!$A$12:$A$310,0)),INDEX('Annex 4 LDNO charges'!$B$14:$B$203,MATCH($A99,'Annex 4 LDNO charges'!$A$14:$A$203,0)))=0,"",IFERROR(INDEX('Annex 1 LV, HV and UMS charges'!$B$12:$B$45,MATCH($A99,'Annex 1 LV, HV and UMS charges'!$A$12:$A$310,0)),INDEX('Annex 4 LDNO charges'!$B$14:$B$203,MATCH($A99,'Annex 4 LDNO charges'!$A$14:$A$203,0))))</f>
        <v/>
      </c>
      <c r="C99" s="160">
        <v>0</v>
      </c>
      <c r="D99" s="177"/>
      <c r="E99" s="176">
        <v>-0.01</v>
      </c>
    </row>
    <row r="100" spans="1:5" ht="27.75" customHeight="1" x14ac:dyDescent="0.25">
      <c r="A100" s="161" t="s">
        <v>684</v>
      </c>
      <c r="B100" s="44" t="str">
        <f>IF(IFERROR(INDEX('Annex 1 LV, HV and UMS charges'!$B$12:$B$45,MATCH($A100,'Annex 1 LV, HV and UMS charges'!$A$12:$A$310,0)),INDEX('Annex 4 LDNO charges'!$B$14:$B$203,MATCH($A100,'Annex 4 LDNO charges'!$A$14:$A$203,0)))=0,"",IFERROR(INDEX('Annex 1 LV, HV and UMS charges'!$B$12:$B$45,MATCH($A100,'Annex 1 LV, HV and UMS charges'!$A$12:$A$310,0)),INDEX('Annex 4 LDNO charges'!$B$14:$B$203,MATCH($A100,'Annex 4 LDNO charges'!$A$14:$A$203,0))))</f>
        <v/>
      </c>
      <c r="C100" s="175" t="s">
        <v>641</v>
      </c>
      <c r="D100" s="176">
        <v>0</v>
      </c>
      <c r="E100" s="176">
        <v>-0.01</v>
      </c>
    </row>
    <row r="101" spans="1:5" ht="27.75" customHeight="1" x14ac:dyDescent="0.25">
      <c r="A101" s="161" t="s">
        <v>685</v>
      </c>
      <c r="B101" s="44" t="str">
        <f>IF(IFERROR(INDEX('Annex 1 LV, HV and UMS charges'!$B$12:$B$45,MATCH($A101,'Annex 1 LV, HV and UMS charges'!$A$12:$A$310,0)),INDEX('Annex 4 LDNO charges'!$B$14:$B$203,MATCH($A101,'Annex 4 LDNO charges'!$A$14:$A$203,0)))=0,"",IFERROR(INDEX('Annex 1 LV, HV and UMS charges'!$B$12:$B$45,MATCH($A101,'Annex 1 LV, HV and UMS charges'!$A$12:$A$310,0)),INDEX('Annex 4 LDNO charges'!$B$14:$B$203,MATCH($A101,'Annex 4 LDNO charges'!$A$14:$A$203,0))))</f>
        <v/>
      </c>
      <c r="C101" s="160" t="s">
        <v>640</v>
      </c>
      <c r="D101" s="177"/>
      <c r="E101" s="176">
        <v>-0.01</v>
      </c>
    </row>
    <row r="102" spans="1:5" ht="27.75" customHeight="1" x14ac:dyDescent="0.25">
      <c r="A102" s="161" t="s">
        <v>686</v>
      </c>
      <c r="B102" s="44" t="str">
        <f>IF(IFERROR(INDEX('Annex 1 LV, HV and UMS charges'!$B$12:$B$45,MATCH($A102,'Annex 1 LV, HV and UMS charges'!$A$12:$A$310,0)),INDEX('Annex 4 LDNO charges'!$B$14:$B$203,MATCH($A102,'Annex 4 LDNO charges'!$A$14:$A$203,0)))=0,"",IFERROR(INDEX('Annex 1 LV, HV and UMS charges'!$B$12:$B$45,MATCH($A102,'Annex 1 LV, HV and UMS charges'!$A$12:$A$310,0)),INDEX('Annex 4 LDNO charges'!$B$14:$B$203,MATCH($A102,'Annex 4 LDNO charges'!$A$14:$A$203,0))))</f>
        <v/>
      </c>
      <c r="C102" s="160" t="s">
        <v>640</v>
      </c>
      <c r="D102" s="177"/>
      <c r="E102" s="176">
        <v>-0.01</v>
      </c>
    </row>
    <row r="103" spans="1:5" ht="27.75" customHeight="1" x14ac:dyDescent="0.25">
      <c r="A103" s="161" t="s">
        <v>687</v>
      </c>
      <c r="B103" s="44" t="str">
        <f>IF(IFERROR(INDEX('Annex 1 LV, HV and UMS charges'!$B$12:$B$45,MATCH($A103,'Annex 1 LV, HV and UMS charges'!$A$12:$A$310,0)),INDEX('Annex 4 LDNO charges'!$B$14:$B$203,MATCH($A103,'Annex 4 LDNO charges'!$A$14:$A$203,0)))=0,"",IFERROR(INDEX('Annex 1 LV, HV and UMS charges'!$B$12:$B$45,MATCH($A103,'Annex 1 LV, HV and UMS charges'!$A$12:$A$310,0)),INDEX('Annex 4 LDNO charges'!$B$14:$B$203,MATCH($A103,'Annex 4 LDNO charges'!$A$14:$A$203,0))))</f>
        <v/>
      </c>
      <c r="C103" s="160" t="s">
        <v>640</v>
      </c>
      <c r="D103" s="177"/>
      <c r="E103" s="176">
        <v>-0.01</v>
      </c>
    </row>
    <row r="104" spans="1:5" ht="27.75" customHeight="1" x14ac:dyDescent="0.25">
      <c r="A104" s="161" t="s">
        <v>688</v>
      </c>
      <c r="B104" s="44" t="str">
        <f>IF(IFERROR(INDEX('Annex 1 LV, HV and UMS charges'!$B$12:$B$45,MATCH($A104,'Annex 1 LV, HV and UMS charges'!$A$12:$A$310,0)),INDEX('Annex 4 LDNO charges'!$B$14:$B$203,MATCH($A104,'Annex 4 LDNO charges'!$A$14:$A$203,0)))=0,"",IFERROR(INDEX('Annex 1 LV, HV and UMS charges'!$B$12:$B$45,MATCH($A104,'Annex 1 LV, HV and UMS charges'!$A$12:$A$310,0)),INDEX('Annex 4 LDNO charges'!$B$14:$B$203,MATCH($A104,'Annex 4 LDNO charges'!$A$14:$A$203,0))))</f>
        <v/>
      </c>
      <c r="C104" s="160" t="s">
        <v>640</v>
      </c>
      <c r="D104" s="177"/>
      <c r="E104" s="176">
        <v>-0.01</v>
      </c>
    </row>
    <row r="105" spans="1:5" ht="27.75" customHeight="1" x14ac:dyDescent="0.25">
      <c r="A105" s="161" t="s">
        <v>689</v>
      </c>
      <c r="B105" s="44" t="str">
        <f>IF(IFERROR(INDEX('Annex 1 LV, HV and UMS charges'!$B$12:$B$45,MATCH($A105,'Annex 1 LV, HV and UMS charges'!$A$12:$A$310,0)),INDEX('Annex 4 LDNO charges'!$B$14:$B$203,MATCH($A105,'Annex 4 LDNO charges'!$A$14:$A$203,0)))=0,"",IFERROR(INDEX('Annex 1 LV, HV and UMS charges'!$B$12:$B$45,MATCH($A105,'Annex 1 LV, HV and UMS charges'!$A$12:$A$310,0)),INDEX('Annex 4 LDNO charges'!$B$14:$B$203,MATCH($A105,'Annex 4 LDNO charges'!$A$14:$A$203,0))))</f>
        <v/>
      </c>
      <c r="C105" s="160" t="s">
        <v>640</v>
      </c>
      <c r="D105" s="177"/>
      <c r="E105" s="176">
        <v>-0.01</v>
      </c>
    </row>
    <row r="106" spans="1:5" ht="27.75" customHeight="1" x14ac:dyDescent="0.25">
      <c r="A106" s="161" t="s">
        <v>589</v>
      </c>
      <c r="B106" s="44" t="str">
        <f>IF(IFERROR(INDEX('Annex 1 LV, HV and UMS charges'!$B$12:$B$45,MATCH($A106,'Annex 1 LV, HV and UMS charges'!$A$12:$A$310,0)),INDEX('Annex 4 LDNO charges'!$B$14:$B$203,MATCH($A106,'Annex 4 LDNO charges'!$A$14:$A$203,0)))=0,"",IFERROR(INDEX('Annex 1 LV, HV and UMS charges'!$B$12:$B$45,MATCH($A106,'Annex 1 LV, HV and UMS charges'!$A$12:$A$310,0)),INDEX('Annex 4 LDNO charges'!$B$14:$B$203,MATCH($A106,'Annex 4 LDNO charges'!$A$14:$A$203,0))))</f>
        <v/>
      </c>
      <c r="C106" s="160">
        <v>0</v>
      </c>
      <c r="D106" s="177"/>
      <c r="E106" s="176">
        <v>-0.01</v>
      </c>
    </row>
    <row r="107" spans="1:5" ht="27.75" customHeight="1" x14ac:dyDescent="0.25">
      <c r="A107" s="161" t="s">
        <v>590</v>
      </c>
      <c r="B107" s="44" t="str">
        <f>IF(IFERROR(INDEX('Annex 1 LV, HV and UMS charges'!$B$12:$B$45,MATCH($A107,'Annex 1 LV, HV and UMS charges'!$A$12:$A$310,0)),INDEX('Annex 4 LDNO charges'!$B$14:$B$203,MATCH($A107,'Annex 4 LDNO charges'!$A$14:$A$203,0)))=0,"",IFERROR(INDEX('Annex 1 LV, HV and UMS charges'!$B$12:$B$45,MATCH($A107,'Annex 1 LV, HV and UMS charges'!$A$12:$A$310,0)),INDEX('Annex 4 LDNO charges'!$B$14:$B$203,MATCH($A107,'Annex 4 LDNO charges'!$A$14:$A$203,0))))</f>
        <v/>
      </c>
      <c r="C107" s="160">
        <v>0</v>
      </c>
      <c r="D107" s="177"/>
      <c r="E107" s="176">
        <v>-0.01</v>
      </c>
    </row>
    <row r="108" spans="1:5" ht="27.75" customHeight="1" x14ac:dyDescent="0.25">
      <c r="A108" s="161" t="s">
        <v>591</v>
      </c>
      <c r="B108" s="44" t="str">
        <f>IF(IFERROR(INDEX('Annex 1 LV, HV and UMS charges'!$B$12:$B$45,MATCH($A108,'Annex 1 LV, HV and UMS charges'!$A$12:$A$310,0)),INDEX('Annex 4 LDNO charges'!$B$14:$B$203,MATCH($A108,'Annex 4 LDNO charges'!$A$14:$A$203,0)))=0,"",IFERROR(INDEX('Annex 1 LV, HV and UMS charges'!$B$12:$B$45,MATCH($A108,'Annex 1 LV, HV and UMS charges'!$A$12:$A$310,0)),INDEX('Annex 4 LDNO charges'!$B$14:$B$203,MATCH($A108,'Annex 4 LDNO charges'!$A$14:$A$203,0))))</f>
        <v/>
      </c>
      <c r="C108" s="160">
        <v>0</v>
      </c>
      <c r="D108" s="177"/>
      <c r="E108" s="176">
        <v>-0.01</v>
      </c>
    </row>
    <row r="109" spans="1:5" ht="27.75" customHeight="1" x14ac:dyDescent="0.25">
      <c r="A109" s="161" t="s">
        <v>592</v>
      </c>
      <c r="B109" s="44" t="str">
        <f>IF(IFERROR(INDEX('Annex 1 LV, HV and UMS charges'!$B$12:$B$45,MATCH($A109,'Annex 1 LV, HV and UMS charges'!$A$12:$A$310,0)),INDEX('Annex 4 LDNO charges'!$B$14:$B$203,MATCH($A109,'Annex 4 LDNO charges'!$A$14:$A$203,0)))=0,"",IFERROR(INDEX('Annex 1 LV, HV and UMS charges'!$B$12:$B$45,MATCH($A109,'Annex 1 LV, HV and UMS charges'!$A$12:$A$310,0)),INDEX('Annex 4 LDNO charges'!$B$14:$B$203,MATCH($A109,'Annex 4 LDNO charges'!$A$14:$A$203,0))))</f>
        <v/>
      </c>
      <c r="C109" s="160">
        <v>0</v>
      </c>
      <c r="D109" s="177"/>
      <c r="E109" s="176">
        <v>-0.01</v>
      </c>
    </row>
    <row r="110" spans="1:5" ht="27.75" customHeight="1" x14ac:dyDescent="0.25">
      <c r="A110" s="161" t="s">
        <v>593</v>
      </c>
      <c r="B110" s="44" t="str">
        <f>IF(IFERROR(INDEX('Annex 1 LV, HV and UMS charges'!$B$12:$B$45,MATCH($A110,'Annex 1 LV, HV and UMS charges'!$A$12:$A$310,0)),INDEX('Annex 4 LDNO charges'!$B$14:$B$203,MATCH($A110,'Annex 4 LDNO charges'!$A$14:$A$203,0)))=0,"",IFERROR(INDEX('Annex 1 LV, HV and UMS charges'!$B$12:$B$45,MATCH($A110,'Annex 1 LV, HV and UMS charges'!$A$12:$A$310,0)),INDEX('Annex 4 LDNO charges'!$B$14:$B$203,MATCH($A110,'Annex 4 LDNO charges'!$A$14:$A$203,0))))</f>
        <v/>
      </c>
      <c r="C110" s="160">
        <v>0</v>
      </c>
      <c r="D110" s="177"/>
      <c r="E110" s="176">
        <v>-0.01</v>
      </c>
    </row>
    <row r="111" spans="1:5" ht="27.75" customHeight="1" x14ac:dyDescent="0.25">
      <c r="A111" s="161" t="s">
        <v>594</v>
      </c>
      <c r="B111" s="44" t="str">
        <f>IF(IFERROR(INDEX('Annex 1 LV, HV and UMS charges'!$B$12:$B$45,MATCH($A111,'Annex 1 LV, HV and UMS charges'!$A$12:$A$310,0)),INDEX('Annex 4 LDNO charges'!$B$14:$B$203,MATCH($A111,'Annex 4 LDNO charges'!$A$14:$A$203,0)))=0,"",IFERROR(INDEX('Annex 1 LV, HV and UMS charges'!$B$12:$B$45,MATCH($A111,'Annex 1 LV, HV and UMS charges'!$A$12:$A$310,0)),INDEX('Annex 4 LDNO charges'!$B$14:$B$203,MATCH($A111,'Annex 4 LDNO charges'!$A$14:$A$203,0))))</f>
        <v/>
      </c>
      <c r="C111" s="160">
        <v>0</v>
      </c>
      <c r="D111" s="177"/>
      <c r="E111" s="176">
        <v>-0.01</v>
      </c>
    </row>
    <row r="112" spans="1:5" ht="27.75" customHeight="1" x14ac:dyDescent="0.25">
      <c r="A112" s="161" t="s">
        <v>595</v>
      </c>
      <c r="B112" s="44" t="str">
        <f>IF(IFERROR(INDEX('Annex 1 LV, HV and UMS charges'!$B$12:$B$45,MATCH($A112,'Annex 1 LV, HV and UMS charges'!$A$12:$A$310,0)),INDEX('Annex 4 LDNO charges'!$B$14:$B$203,MATCH($A112,'Annex 4 LDNO charges'!$A$14:$A$203,0)))=0,"",IFERROR(INDEX('Annex 1 LV, HV and UMS charges'!$B$12:$B$45,MATCH($A112,'Annex 1 LV, HV and UMS charges'!$A$12:$A$310,0)),INDEX('Annex 4 LDNO charges'!$B$14:$B$203,MATCH($A112,'Annex 4 LDNO charges'!$A$14:$A$203,0))))</f>
        <v/>
      </c>
      <c r="C112" s="160">
        <v>0</v>
      </c>
      <c r="D112" s="177"/>
      <c r="E112" s="176">
        <v>-0.01</v>
      </c>
    </row>
    <row r="113" spans="1:5" ht="27.75" customHeight="1" x14ac:dyDescent="0.25">
      <c r="A113" s="161" t="s">
        <v>596</v>
      </c>
      <c r="B113" s="44" t="str">
        <f>IF(IFERROR(INDEX('Annex 1 LV, HV and UMS charges'!$B$12:$B$45,MATCH($A113,'Annex 1 LV, HV and UMS charges'!$A$12:$A$310,0)),INDEX('Annex 4 LDNO charges'!$B$14:$B$203,MATCH($A113,'Annex 4 LDNO charges'!$A$14:$A$203,0)))=0,"",IFERROR(INDEX('Annex 1 LV, HV and UMS charges'!$B$12:$B$45,MATCH($A113,'Annex 1 LV, HV and UMS charges'!$A$12:$A$310,0)),INDEX('Annex 4 LDNO charges'!$B$14:$B$203,MATCH($A113,'Annex 4 LDNO charges'!$A$14:$A$203,0))))</f>
        <v/>
      </c>
      <c r="C113" s="160">
        <v>0</v>
      </c>
      <c r="D113" s="177"/>
      <c r="E113" s="176">
        <v>-0.01</v>
      </c>
    </row>
    <row r="114" spans="1:5" ht="27.75" customHeight="1" x14ac:dyDescent="0.25">
      <c r="A114" s="161" t="s">
        <v>597</v>
      </c>
      <c r="B114" s="44" t="str">
        <f>IF(IFERROR(INDEX('Annex 1 LV, HV and UMS charges'!$B$12:$B$45,MATCH($A114,'Annex 1 LV, HV and UMS charges'!$A$12:$A$310,0)),INDEX('Annex 4 LDNO charges'!$B$14:$B$203,MATCH($A114,'Annex 4 LDNO charges'!$A$14:$A$203,0)))=0,"",IFERROR(INDEX('Annex 1 LV, HV and UMS charges'!$B$12:$B$45,MATCH($A114,'Annex 1 LV, HV and UMS charges'!$A$12:$A$310,0)),INDEX('Annex 4 LDNO charges'!$B$14:$B$203,MATCH($A114,'Annex 4 LDNO charges'!$A$14:$A$203,0))))</f>
        <v/>
      </c>
      <c r="C114" s="160">
        <v>0</v>
      </c>
      <c r="D114" s="177"/>
      <c r="E114" s="176">
        <v>-0.01</v>
      </c>
    </row>
    <row r="115" spans="1:5" ht="27.75" customHeight="1" x14ac:dyDescent="0.25">
      <c r="A115" s="161" t="s">
        <v>598</v>
      </c>
      <c r="B115" s="44" t="str">
        <f>IF(IFERROR(INDEX('Annex 1 LV, HV and UMS charges'!$B$12:$B$45,MATCH($A115,'Annex 1 LV, HV and UMS charges'!$A$12:$A$310,0)),INDEX('Annex 4 LDNO charges'!$B$14:$B$203,MATCH($A115,'Annex 4 LDNO charges'!$A$14:$A$203,0)))=0,"",IFERROR(INDEX('Annex 1 LV, HV and UMS charges'!$B$12:$B$45,MATCH($A115,'Annex 1 LV, HV and UMS charges'!$A$12:$A$310,0)),INDEX('Annex 4 LDNO charges'!$B$14:$B$203,MATCH($A115,'Annex 4 LDNO charges'!$A$14:$A$203,0))))</f>
        <v/>
      </c>
      <c r="C115" s="160">
        <v>0</v>
      </c>
      <c r="D115" s="177"/>
      <c r="E115" s="176">
        <v>-0.01</v>
      </c>
    </row>
    <row r="116" spans="1:5" ht="27.75" customHeight="1" x14ac:dyDescent="0.25">
      <c r="A116" s="161" t="s">
        <v>599</v>
      </c>
      <c r="B116" s="44" t="str">
        <f>IF(IFERROR(INDEX('Annex 1 LV, HV and UMS charges'!$B$12:$B$45,MATCH($A116,'Annex 1 LV, HV and UMS charges'!$A$12:$A$310,0)),INDEX('Annex 4 LDNO charges'!$B$14:$B$203,MATCH($A116,'Annex 4 LDNO charges'!$A$14:$A$203,0)))=0,"",IFERROR(INDEX('Annex 1 LV, HV and UMS charges'!$B$12:$B$45,MATCH($A116,'Annex 1 LV, HV and UMS charges'!$A$12:$A$310,0)),INDEX('Annex 4 LDNO charges'!$B$14:$B$203,MATCH($A116,'Annex 4 LDNO charges'!$A$14:$A$203,0))))</f>
        <v/>
      </c>
      <c r="C116" s="160">
        <v>0</v>
      </c>
      <c r="D116" s="177"/>
      <c r="E116" s="176">
        <v>-0.01</v>
      </c>
    </row>
    <row r="117" spans="1:5" ht="27.75" customHeight="1" x14ac:dyDescent="0.25">
      <c r="A117" s="161" t="s">
        <v>600</v>
      </c>
      <c r="B117" s="44" t="str">
        <f>IF(IFERROR(INDEX('Annex 1 LV, HV and UMS charges'!$B$12:$B$45,MATCH($A117,'Annex 1 LV, HV and UMS charges'!$A$12:$A$310,0)),INDEX('Annex 4 LDNO charges'!$B$14:$B$203,MATCH($A117,'Annex 4 LDNO charges'!$A$14:$A$203,0)))=0,"",IFERROR(INDEX('Annex 1 LV, HV and UMS charges'!$B$12:$B$45,MATCH($A117,'Annex 1 LV, HV and UMS charges'!$A$12:$A$310,0)),INDEX('Annex 4 LDNO charges'!$B$14:$B$203,MATCH($A117,'Annex 4 LDNO charges'!$A$14:$A$203,0))))</f>
        <v/>
      </c>
      <c r="C117" s="160">
        <v>0</v>
      </c>
      <c r="D117" s="177"/>
      <c r="E117" s="176">
        <v>-0.01</v>
      </c>
    </row>
    <row r="118" spans="1:5" ht="27.75" customHeight="1" x14ac:dyDescent="0.25">
      <c r="A118" s="161" t="s">
        <v>601</v>
      </c>
      <c r="B118" s="44" t="str">
        <f>IF(IFERROR(INDEX('Annex 1 LV, HV and UMS charges'!$B$12:$B$45,MATCH($A118,'Annex 1 LV, HV and UMS charges'!$A$12:$A$310,0)),INDEX('Annex 4 LDNO charges'!$B$14:$B$203,MATCH($A118,'Annex 4 LDNO charges'!$A$14:$A$203,0)))=0,"",IFERROR(INDEX('Annex 1 LV, HV and UMS charges'!$B$12:$B$45,MATCH($A118,'Annex 1 LV, HV and UMS charges'!$A$12:$A$310,0)),INDEX('Annex 4 LDNO charges'!$B$14:$B$203,MATCH($A118,'Annex 4 LDNO charges'!$A$14:$A$203,0))))</f>
        <v/>
      </c>
      <c r="C118" s="160">
        <v>0</v>
      </c>
      <c r="D118" s="177"/>
      <c r="E118" s="176">
        <v>-0.01</v>
      </c>
    </row>
    <row r="119" spans="1:5" ht="27.75" customHeight="1" x14ac:dyDescent="0.25">
      <c r="A119" s="161" t="s">
        <v>602</v>
      </c>
      <c r="B119" s="44" t="str">
        <f>IF(IFERROR(INDEX('Annex 1 LV, HV and UMS charges'!$B$12:$B$45,MATCH($A119,'Annex 1 LV, HV and UMS charges'!$A$12:$A$310,0)),INDEX('Annex 4 LDNO charges'!$B$14:$B$203,MATCH($A119,'Annex 4 LDNO charges'!$A$14:$A$203,0)))=0,"",IFERROR(INDEX('Annex 1 LV, HV and UMS charges'!$B$12:$B$45,MATCH($A119,'Annex 1 LV, HV and UMS charges'!$A$12:$A$310,0)),INDEX('Annex 4 LDNO charges'!$B$14:$B$203,MATCH($A119,'Annex 4 LDNO charges'!$A$14:$A$203,0))))</f>
        <v/>
      </c>
      <c r="C119" s="160">
        <v>0</v>
      </c>
      <c r="D119" s="177"/>
      <c r="E119" s="176">
        <v>-0.01</v>
      </c>
    </row>
    <row r="120" spans="1:5" ht="27.75" customHeight="1" x14ac:dyDescent="0.25">
      <c r="A120" s="161" t="s">
        <v>603</v>
      </c>
      <c r="B120" s="44" t="str">
        <f>IF(IFERROR(INDEX('Annex 1 LV, HV and UMS charges'!$B$12:$B$45,MATCH($A120,'Annex 1 LV, HV and UMS charges'!$A$12:$A$310,0)),INDEX('Annex 4 LDNO charges'!$B$14:$B$203,MATCH($A120,'Annex 4 LDNO charges'!$A$14:$A$203,0)))=0,"",IFERROR(INDEX('Annex 1 LV, HV and UMS charges'!$B$12:$B$45,MATCH($A120,'Annex 1 LV, HV and UMS charges'!$A$12:$A$310,0)),INDEX('Annex 4 LDNO charges'!$B$14:$B$203,MATCH($A120,'Annex 4 LDNO charges'!$A$14:$A$203,0))))</f>
        <v/>
      </c>
      <c r="C120" s="160">
        <v>0</v>
      </c>
      <c r="D120" s="177"/>
      <c r="E120" s="176">
        <v>-0.01</v>
      </c>
    </row>
    <row r="121" spans="1:5" ht="27.75" customHeight="1" x14ac:dyDescent="0.25">
      <c r="A121" s="161" t="s">
        <v>690</v>
      </c>
      <c r="B121" s="44" t="str">
        <f>IF(IFERROR(INDEX('Annex 1 LV, HV and UMS charges'!$B$12:$B$45,MATCH($A121,'Annex 1 LV, HV and UMS charges'!$A$12:$A$310,0)),INDEX('Annex 4 LDNO charges'!$B$14:$B$203,MATCH($A121,'Annex 4 LDNO charges'!$A$14:$A$203,0)))=0,"",IFERROR(INDEX('Annex 1 LV, HV and UMS charges'!$B$12:$B$45,MATCH($A121,'Annex 1 LV, HV and UMS charges'!$A$12:$A$310,0)),INDEX('Annex 4 LDNO charges'!$B$14:$B$203,MATCH($A121,'Annex 4 LDNO charges'!$A$14:$A$203,0))))</f>
        <v/>
      </c>
      <c r="C121" s="175" t="s">
        <v>641</v>
      </c>
      <c r="D121" s="176">
        <v>0</v>
      </c>
      <c r="E121" s="176">
        <v>-0.01</v>
      </c>
    </row>
    <row r="122" spans="1:5" ht="27.75" customHeight="1" x14ac:dyDescent="0.25">
      <c r="A122" s="161" t="s">
        <v>691</v>
      </c>
      <c r="B122" s="44" t="str">
        <f>IF(IFERROR(INDEX('Annex 1 LV, HV and UMS charges'!$B$12:$B$45,MATCH($A122,'Annex 1 LV, HV and UMS charges'!$A$12:$A$310,0)),INDEX('Annex 4 LDNO charges'!$B$14:$B$203,MATCH($A122,'Annex 4 LDNO charges'!$A$14:$A$203,0)))=0,"",IFERROR(INDEX('Annex 1 LV, HV and UMS charges'!$B$12:$B$45,MATCH($A122,'Annex 1 LV, HV and UMS charges'!$A$12:$A$310,0)),INDEX('Annex 4 LDNO charges'!$B$14:$B$203,MATCH($A122,'Annex 4 LDNO charges'!$A$14:$A$203,0))))</f>
        <v/>
      </c>
      <c r="C122" s="160" t="s">
        <v>640</v>
      </c>
      <c r="D122" s="177"/>
      <c r="E122" s="176">
        <v>-0.01</v>
      </c>
    </row>
    <row r="123" spans="1:5" ht="27.75" customHeight="1" x14ac:dyDescent="0.25">
      <c r="A123" s="161" t="s">
        <v>692</v>
      </c>
      <c r="B123" s="44" t="str">
        <f>IF(IFERROR(INDEX('Annex 1 LV, HV and UMS charges'!$B$12:$B$45,MATCH($A123,'Annex 1 LV, HV and UMS charges'!$A$12:$A$310,0)),INDEX('Annex 4 LDNO charges'!$B$14:$B$203,MATCH($A123,'Annex 4 LDNO charges'!$A$14:$A$203,0)))=0,"",IFERROR(INDEX('Annex 1 LV, HV and UMS charges'!$B$12:$B$45,MATCH($A123,'Annex 1 LV, HV and UMS charges'!$A$12:$A$310,0)),INDEX('Annex 4 LDNO charges'!$B$14:$B$203,MATCH($A123,'Annex 4 LDNO charges'!$A$14:$A$203,0))))</f>
        <v/>
      </c>
      <c r="C123" s="160" t="s">
        <v>640</v>
      </c>
      <c r="D123" s="177"/>
      <c r="E123" s="176">
        <v>-0.01</v>
      </c>
    </row>
    <row r="124" spans="1:5" ht="27.75" customHeight="1" x14ac:dyDescent="0.25">
      <c r="A124" s="161" t="s">
        <v>693</v>
      </c>
      <c r="B124" s="44" t="str">
        <f>IF(IFERROR(INDEX('Annex 1 LV, HV and UMS charges'!$B$12:$B$45,MATCH($A124,'Annex 1 LV, HV and UMS charges'!$A$12:$A$310,0)),INDEX('Annex 4 LDNO charges'!$B$14:$B$203,MATCH($A124,'Annex 4 LDNO charges'!$A$14:$A$203,0)))=0,"",IFERROR(INDEX('Annex 1 LV, HV and UMS charges'!$B$12:$B$45,MATCH($A124,'Annex 1 LV, HV and UMS charges'!$A$12:$A$310,0)),INDEX('Annex 4 LDNO charges'!$B$14:$B$203,MATCH($A124,'Annex 4 LDNO charges'!$A$14:$A$203,0))))</f>
        <v/>
      </c>
      <c r="C124" s="160" t="s">
        <v>640</v>
      </c>
      <c r="D124" s="177"/>
      <c r="E124" s="176">
        <v>-0.01</v>
      </c>
    </row>
    <row r="125" spans="1:5" ht="27.75" customHeight="1" x14ac:dyDescent="0.25">
      <c r="A125" s="161" t="s">
        <v>694</v>
      </c>
      <c r="B125" s="44" t="str">
        <f>IF(IFERROR(INDEX('Annex 1 LV, HV and UMS charges'!$B$12:$B$45,MATCH($A125,'Annex 1 LV, HV and UMS charges'!$A$12:$A$310,0)),INDEX('Annex 4 LDNO charges'!$B$14:$B$203,MATCH($A125,'Annex 4 LDNO charges'!$A$14:$A$203,0)))=0,"",IFERROR(INDEX('Annex 1 LV, HV and UMS charges'!$B$12:$B$45,MATCH($A125,'Annex 1 LV, HV and UMS charges'!$A$12:$A$310,0)),INDEX('Annex 4 LDNO charges'!$B$14:$B$203,MATCH($A125,'Annex 4 LDNO charges'!$A$14:$A$203,0))))</f>
        <v/>
      </c>
      <c r="C125" s="160" t="s">
        <v>640</v>
      </c>
      <c r="D125" s="177"/>
      <c r="E125" s="176">
        <v>-0.01</v>
      </c>
    </row>
    <row r="126" spans="1:5" ht="27.75" customHeight="1" x14ac:dyDescent="0.25">
      <c r="A126" s="161" t="s">
        <v>695</v>
      </c>
      <c r="B126" s="44" t="str">
        <f>IF(IFERROR(INDEX('Annex 1 LV, HV and UMS charges'!$B$12:$B$45,MATCH($A126,'Annex 1 LV, HV and UMS charges'!$A$12:$A$310,0)),INDEX('Annex 4 LDNO charges'!$B$14:$B$203,MATCH($A126,'Annex 4 LDNO charges'!$A$14:$A$203,0)))=0,"",IFERROR(INDEX('Annex 1 LV, HV and UMS charges'!$B$12:$B$45,MATCH($A126,'Annex 1 LV, HV and UMS charges'!$A$12:$A$310,0)),INDEX('Annex 4 LDNO charges'!$B$14:$B$203,MATCH($A126,'Annex 4 LDNO charges'!$A$14:$A$203,0))))</f>
        <v/>
      </c>
      <c r="C126" s="160" t="s">
        <v>640</v>
      </c>
      <c r="D126" s="177"/>
      <c r="E126" s="176">
        <v>-0.01</v>
      </c>
    </row>
    <row r="127" spans="1:5" ht="27.75" customHeight="1" x14ac:dyDescent="0.25">
      <c r="A127" s="161" t="s">
        <v>574</v>
      </c>
      <c r="B127" s="44" t="str">
        <f>IF(IFERROR(INDEX('Annex 1 LV, HV and UMS charges'!$B$12:$B$45,MATCH($A127,'Annex 1 LV, HV and UMS charges'!$A$12:$A$310,0)),INDEX('Annex 4 LDNO charges'!$B$14:$B$203,MATCH($A127,'Annex 4 LDNO charges'!$A$14:$A$203,0)))=0,"",IFERROR(INDEX('Annex 1 LV, HV and UMS charges'!$B$12:$B$45,MATCH($A127,'Annex 1 LV, HV and UMS charges'!$A$12:$A$310,0)),INDEX('Annex 4 LDNO charges'!$B$14:$B$203,MATCH($A127,'Annex 4 LDNO charges'!$A$14:$A$203,0))))</f>
        <v/>
      </c>
      <c r="C127" s="160">
        <v>0</v>
      </c>
      <c r="D127" s="177"/>
      <c r="E127" s="176">
        <v>-0.01</v>
      </c>
    </row>
    <row r="128" spans="1:5" ht="27.75" customHeight="1" x14ac:dyDescent="0.25">
      <c r="A128" s="161" t="s">
        <v>575</v>
      </c>
      <c r="B128" s="44" t="str">
        <f>IF(IFERROR(INDEX('Annex 1 LV, HV and UMS charges'!$B$12:$B$45,MATCH($A128,'Annex 1 LV, HV and UMS charges'!$A$12:$A$310,0)),INDEX('Annex 4 LDNO charges'!$B$14:$B$203,MATCH($A128,'Annex 4 LDNO charges'!$A$14:$A$203,0)))=0,"",IFERROR(INDEX('Annex 1 LV, HV and UMS charges'!$B$12:$B$45,MATCH($A128,'Annex 1 LV, HV and UMS charges'!$A$12:$A$310,0)),INDEX('Annex 4 LDNO charges'!$B$14:$B$203,MATCH($A128,'Annex 4 LDNO charges'!$A$14:$A$203,0))))</f>
        <v/>
      </c>
      <c r="C128" s="160">
        <v>0</v>
      </c>
      <c r="D128" s="177"/>
      <c r="E128" s="176">
        <v>-0.01</v>
      </c>
    </row>
    <row r="129" spans="1:5" ht="27.75" customHeight="1" x14ac:dyDescent="0.25">
      <c r="A129" s="161" t="s">
        <v>576</v>
      </c>
      <c r="B129" s="44" t="str">
        <f>IF(IFERROR(INDEX('Annex 1 LV, HV and UMS charges'!$B$12:$B$45,MATCH($A129,'Annex 1 LV, HV and UMS charges'!$A$12:$A$310,0)),INDEX('Annex 4 LDNO charges'!$B$14:$B$203,MATCH($A129,'Annex 4 LDNO charges'!$A$14:$A$203,0)))=0,"",IFERROR(INDEX('Annex 1 LV, HV and UMS charges'!$B$12:$B$45,MATCH($A129,'Annex 1 LV, HV and UMS charges'!$A$12:$A$310,0)),INDEX('Annex 4 LDNO charges'!$B$14:$B$203,MATCH($A129,'Annex 4 LDNO charges'!$A$14:$A$203,0))))</f>
        <v/>
      </c>
      <c r="C129" s="160">
        <v>0</v>
      </c>
      <c r="D129" s="177"/>
      <c r="E129" s="176">
        <v>-0.01</v>
      </c>
    </row>
    <row r="130" spans="1:5" ht="27.75" customHeight="1" x14ac:dyDescent="0.25">
      <c r="A130" s="161" t="s">
        <v>577</v>
      </c>
      <c r="B130" s="44" t="str">
        <f>IF(IFERROR(INDEX('Annex 1 LV, HV and UMS charges'!$B$12:$B$45,MATCH($A130,'Annex 1 LV, HV and UMS charges'!$A$12:$A$310,0)),INDEX('Annex 4 LDNO charges'!$B$14:$B$203,MATCH($A130,'Annex 4 LDNO charges'!$A$14:$A$203,0)))=0,"",IFERROR(INDEX('Annex 1 LV, HV and UMS charges'!$B$12:$B$45,MATCH($A130,'Annex 1 LV, HV and UMS charges'!$A$12:$A$310,0)),INDEX('Annex 4 LDNO charges'!$B$14:$B$203,MATCH($A130,'Annex 4 LDNO charges'!$A$14:$A$203,0))))</f>
        <v/>
      </c>
      <c r="C130" s="160">
        <v>0</v>
      </c>
      <c r="D130" s="177"/>
      <c r="E130" s="176">
        <v>-0.01</v>
      </c>
    </row>
    <row r="131" spans="1:5" ht="27.75" customHeight="1" x14ac:dyDescent="0.25">
      <c r="A131" s="161" t="s">
        <v>578</v>
      </c>
      <c r="B131" s="44" t="str">
        <f>IF(IFERROR(INDEX('Annex 1 LV, HV and UMS charges'!$B$12:$B$45,MATCH($A131,'Annex 1 LV, HV and UMS charges'!$A$12:$A$310,0)),INDEX('Annex 4 LDNO charges'!$B$14:$B$203,MATCH($A131,'Annex 4 LDNO charges'!$A$14:$A$203,0)))=0,"",IFERROR(INDEX('Annex 1 LV, HV and UMS charges'!$B$12:$B$45,MATCH($A131,'Annex 1 LV, HV and UMS charges'!$A$12:$A$310,0)),INDEX('Annex 4 LDNO charges'!$B$14:$B$203,MATCH($A131,'Annex 4 LDNO charges'!$A$14:$A$203,0))))</f>
        <v/>
      </c>
      <c r="C131" s="160">
        <v>0</v>
      </c>
      <c r="D131" s="177"/>
      <c r="E131" s="176">
        <v>-0.01</v>
      </c>
    </row>
    <row r="132" spans="1:5" ht="27.75" customHeight="1" x14ac:dyDescent="0.25">
      <c r="A132" s="161" t="s">
        <v>579</v>
      </c>
      <c r="B132" s="44" t="str">
        <f>IF(IFERROR(INDEX('Annex 1 LV, HV and UMS charges'!$B$12:$B$45,MATCH($A132,'Annex 1 LV, HV and UMS charges'!$A$12:$A$310,0)),INDEX('Annex 4 LDNO charges'!$B$14:$B$203,MATCH($A132,'Annex 4 LDNO charges'!$A$14:$A$203,0)))=0,"",IFERROR(INDEX('Annex 1 LV, HV and UMS charges'!$B$12:$B$45,MATCH($A132,'Annex 1 LV, HV and UMS charges'!$A$12:$A$310,0)),INDEX('Annex 4 LDNO charges'!$B$14:$B$203,MATCH($A132,'Annex 4 LDNO charges'!$A$14:$A$203,0))))</f>
        <v/>
      </c>
      <c r="C132" s="160">
        <v>0</v>
      </c>
      <c r="D132" s="177"/>
      <c r="E132" s="176">
        <v>-0.01</v>
      </c>
    </row>
    <row r="133" spans="1:5" ht="27.75" customHeight="1" x14ac:dyDescent="0.25">
      <c r="A133" s="161" t="s">
        <v>580</v>
      </c>
      <c r="B133" s="44" t="str">
        <f>IF(IFERROR(INDEX('Annex 1 LV, HV and UMS charges'!$B$12:$B$45,MATCH($A133,'Annex 1 LV, HV and UMS charges'!$A$12:$A$310,0)),INDEX('Annex 4 LDNO charges'!$B$14:$B$203,MATCH($A133,'Annex 4 LDNO charges'!$A$14:$A$203,0)))=0,"",IFERROR(INDEX('Annex 1 LV, HV and UMS charges'!$B$12:$B$45,MATCH($A133,'Annex 1 LV, HV and UMS charges'!$A$12:$A$310,0)),INDEX('Annex 4 LDNO charges'!$B$14:$B$203,MATCH($A133,'Annex 4 LDNO charges'!$A$14:$A$203,0))))</f>
        <v/>
      </c>
      <c r="C133" s="160">
        <v>0</v>
      </c>
      <c r="D133" s="177"/>
      <c r="E133" s="176">
        <v>-0.01</v>
      </c>
    </row>
    <row r="134" spans="1:5" ht="27.75" customHeight="1" x14ac:dyDescent="0.25">
      <c r="A134" s="161" t="s">
        <v>581</v>
      </c>
      <c r="B134" s="44" t="str">
        <f>IF(IFERROR(INDEX('Annex 1 LV, HV and UMS charges'!$B$12:$B$45,MATCH($A134,'Annex 1 LV, HV and UMS charges'!$A$12:$A$310,0)),INDEX('Annex 4 LDNO charges'!$B$14:$B$203,MATCH($A134,'Annex 4 LDNO charges'!$A$14:$A$203,0)))=0,"",IFERROR(INDEX('Annex 1 LV, HV and UMS charges'!$B$12:$B$45,MATCH($A134,'Annex 1 LV, HV and UMS charges'!$A$12:$A$310,0)),INDEX('Annex 4 LDNO charges'!$B$14:$B$203,MATCH($A134,'Annex 4 LDNO charges'!$A$14:$A$203,0))))</f>
        <v/>
      </c>
      <c r="C134" s="160">
        <v>0</v>
      </c>
      <c r="D134" s="177"/>
      <c r="E134" s="176">
        <v>-0.01</v>
      </c>
    </row>
    <row r="135" spans="1:5" ht="27.75" customHeight="1" x14ac:dyDescent="0.25">
      <c r="A135" s="161" t="s">
        <v>582</v>
      </c>
      <c r="B135" s="44" t="str">
        <f>IF(IFERROR(INDEX('Annex 1 LV, HV and UMS charges'!$B$12:$B$45,MATCH($A135,'Annex 1 LV, HV and UMS charges'!$A$12:$A$310,0)),INDEX('Annex 4 LDNO charges'!$B$14:$B$203,MATCH($A135,'Annex 4 LDNO charges'!$A$14:$A$203,0)))=0,"",IFERROR(INDEX('Annex 1 LV, HV and UMS charges'!$B$12:$B$45,MATCH($A135,'Annex 1 LV, HV and UMS charges'!$A$12:$A$310,0)),INDEX('Annex 4 LDNO charges'!$B$14:$B$203,MATCH($A135,'Annex 4 LDNO charges'!$A$14:$A$203,0))))</f>
        <v/>
      </c>
      <c r="C135" s="160">
        <v>0</v>
      </c>
      <c r="D135" s="177"/>
      <c r="E135" s="176">
        <v>-0.01</v>
      </c>
    </row>
    <row r="136" spans="1:5" ht="27.75" customHeight="1" x14ac:dyDescent="0.25">
      <c r="A136" s="161" t="s">
        <v>583</v>
      </c>
      <c r="B136" s="44" t="str">
        <f>IF(IFERROR(INDEX('Annex 1 LV, HV and UMS charges'!$B$12:$B$45,MATCH($A136,'Annex 1 LV, HV and UMS charges'!$A$12:$A$310,0)),INDEX('Annex 4 LDNO charges'!$B$14:$B$203,MATCH($A136,'Annex 4 LDNO charges'!$A$14:$A$203,0)))=0,"",IFERROR(INDEX('Annex 1 LV, HV and UMS charges'!$B$12:$B$45,MATCH($A136,'Annex 1 LV, HV and UMS charges'!$A$12:$A$310,0)),INDEX('Annex 4 LDNO charges'!$B$14:$B$203,MATCH($A136,'Annex 4 LDNO charges'!$A$14:$A$203,0))))</f>
        <v/>
      </c>
      <c r="C136" s="160">
        <v>0</v>
      </c>
      <c r="D136" s="177"/>
      <c r="E136" s="176">
        <v>-0.01</v>
      </c>
    </row>
    <row r="137" spans="1:5" ht="27.75" customHeight="1" x14ac:dyDescent="0.25">
      <c r="A137" s="161" t="s">
        <v>584</v>
      </c>
      <c r="B137" s="44" t="str">
        <f>IF(IFERROR(INDEX('Annex 1 LV, HV and UMS charges'!$B$12:$B$45,MATCH($A137,'Annex 1 LV, HV and UMS charges'!$A$12:$A$310,0)),INDEX('Annex 4 LDNO charges'!$B$14:$B$203,MATCH($A137,'Annex 4 LDNO charges'!$A$14:$A$203,0)))=0,"",IFERROR(INDEX('Annex 1 LV, HV and UMS charges'!$B$12:$B$45,MATCH($A137,'Annex 1 LV, HV and UMS charges'!$A$12:$A$310,0)),INDEX('Annex 4 LDNO charges'!$B$14:$B$203,MATCH($A137,'Annex 4 LDNO charges'!$A$14:$A$203,0))))</f>
        <v/>
      </c>
      <c r="C137" s="160">
        <v>0</v>
      </c>
      <c r="D137" s="177"/>
      <c r="E137" s="176">
        <v>-0.01</v>
      </c>
    </row>
    <row r="138" spans="1:5" ht="27.75" customHeight="1" x14ac:dyDescent="0.25">
      <c r="A138" s="161" t="s">
        <v>585</v>
      </c>
      <c r="B138" s="44" t="str">
        <f>IF(IFERROR(INDEX('Annex 1 LV, HV and UMS charges'!$B$12:$B$45,MATCH($A138,'Annex 1 LV, HV and UMS charges'!$A$12:$A$310,0)),INDEX('Annex 4 LDNO charges'!$B$14:$B$203,MATCH($A138,'Annex 4 LDNO charges'!$A$14:$A$203,0)))=0,"",IFERROR(INDEX('Annex 1 LV, HV and UMS charges'!$B$12:$B$45,MATCH($A138,'Annex 1 LV, HV and UMS charges'!$A$12:$A$310,0)),INDEX('Annex 4 LDNO charges'!$B$14:$B$203,MATCH($A138,'Annex 4 LDNO charges'!$A$14:$A$203,0))))</f>
        <v/>
      </c>
      <c r="C138" s="160">
        <v>0</v>
      </c>
      <c r="D138" s="177"/>
      <c r="E138" s="176">
        <v>-0.01</v>
      </c>
    </row>
    <row r="139" spans="1:5" ht="27.75" customHeight="1" x14ac:dyDescent="0.25">
      <c r="A139" s="161" t="s">
        <v>586</v>
      </c>
      <c r="B139" s="44" t="str">
        <f>IF(IFERROR(INDEX('Annex 1 LV, HV and UMS charges'!$B$12:$B$45,MATCH($A139,'Annex 1 LV, HV and UMS charges'!$A$12:$A$310,0)),INDEX('Annex 4 LDNO charges'!$B$14:$B$203,MATCH($A139,'Annex 4 LDNO charges'!$A$14:$A$203,0)))=0,"",IFERROR(INDEX('Annex 1 LV, HV and UMS charges'!$B$12:$B$45,MATCH($A139,'Annex 1 LV, HV and UMS charges'!$A$12:$A$310,0)),INDEX('Annex 4 LDNO charges'!$B$14:$B$203,MATCH($A139,'Annex 4 LDNO charges'!$A$14:$A$203,0))))</f>
        <v/>
      </c>
      <c r="C139" s="160">
        <v>0</v>
      </c>
      <c r="D139" s="177"/>
      <c r="E139" s="176">
        <v>-0.01</v>
      </c>
    </row>
    <row r="140" spans="1:5" ht="27.75" customHeight="1" x14ac:dyDescent="0.25">
      <c r="A140" s="161" t="s">
        <v>587</v>
      </c>
      <c r="B140" s="44" t="str">
        <f>IF(IFERROR(INDEX('Annex 1 LV, HV and UMS charges'!$B$12:$B$45,MATCH($A140,'Annex 1 LV, HV and UMS charges'!$A$12:$A$310,0)),INDEX('Annex 4 LDNO charges'!$B$14:$B$203,MATCH($A140,'Annex 4 LDNO charges'!$A$14:$A$203,0)))=0,"",IFERROR(INDEX('Annex 1 LV, HV and UMS charges'!$B$12:$B$45,MATCH($A140,'Annex 1 LV, HV and UMS charges'!$A$12:$A$310,0)),INDEX('Annex 4 LDNO charges'!$B$14:$B$203,MATCH($A140,'Annex 4 LDNO charges'!$A$14:$A$203,0))))</f>
        <v/>
      </c>
      <c r="C140" s="160">
        <v>0</v>
      </c>
      <c r="D140" s="177"/>
      <c r="E140" s="176">
        <v>-0.01</v>
      </c>
    </row>
    <row r="141" spans="1:5" ht="27.75" customHeight="1" x14ac:dyDescent="0.25">
      <c r="A141" s="161" t="s">
        <v>588</v>
      </c>
      <c r="B141" s="44" t="str">
        <f>IF(IFERROR(INDEX('Annex 1 LV, HV and UMS charges'!$B$12:$B$45,MATCH($A141,'Annex 1 LV, HV and UMS charges'!$A$12:$A$310,0)),INDEX('Annex 4 LDNO charges'!$B$14:$B$203,MATCH($A141,'Annex 4 LDNO charges'!$A$14:$A$203,0)))=0,"",IFERROR(INDEX('Annex 1 LV, HV and UMS charges'!$B$12:$B$45,MATCH($A141,'Annex 1 LV, HV and UMS charges'!$A$12:$A$310,0)),INDEX('Annex 4 LDNO charges'!$B$14:$B$203,MATCH($A141,'Annex 4 LDNO charges'!$A$14:$A$203,0))))</f>
        <v/>
      </c>
      <c r="C141" s="160">
        <v>0</v>
      </c>
      <c r="D141" s="177"/>
      <c r="E141" s="176">
        <v>-0.01</v>
      </c>
    </row>
    <row r="142" spans="1:5" ht="27.75" customHeight="1" x14ac:dyDescent="0.25">
      <c r="A142" s="161" t="s">
        <v>696</v>
      </c>
      <c r="B142" s="44" t="str">
        <f>IF(IFERROR(INDEX('Annex 1 LV, HV and UMS charges'!$B$12:$B$45,MATCH($A142,'Annex 1 LV, HV and UMS charges'!$A$12:$A$310,0)),INDEX('Annex 4 LDNO charges'!$B$14:$B$203,MATCH($A142,'Annex 4 LDNO charges'!$A$14:$A$203,0)))=0,"",IFERROR(INDEX('Annex 1 LV, HV and UMS charges'!$B$12:$B$45,MATCH($A142,'Annex 1 LV, HV and UMS charges'!$A$12:$A$310,0)),INDEX('Annex 4 LDNO charges'!$B$14:$B$203,MATCH($A142,'Annex 4 LDNO charges'!$A$14:$A$203,0))))</f>
        <v/>
      </c>
      <c r="C142" s="175" t="s">
        <v>641</v>
      </c>
      <c r="D142" s="176">
        <v>0</v>
      </c>
      <c r="E142" s="176">
        <v>-0.01</v>
      </c>
    </row>
    <row r="143" spans="1:5" ht="27.75" customHeight="1" x14ac:dyDescent="0.25">
      <c r="A143" s="161" t="s">
        <v>697</v>
      </c>
      <c r="B143" s="44" t="str">
        <f>IF(IFERROR(INDEX('Annex 1 LV, HV and UMS charges'!$B$12:$B$45,MATCH($A143,'Annex 1 LV, HV and UMS charges'!$A$12:$A$310,0)),INDEX('Annex 4 LDNO charges'!$B$14:$B$203,MATCH($A143,'Annex 4 LDNO charges'!$A$14:$A$203,0)))=0,"",IFERROR(INDEX('Annex 1 LV, HV and UMS charges'!$B$12:$B$45,MATCH($A143,'Annex 1 LV, HV and UMS charges'!$A$12:$A$310,0)),INDEX('Annex 4 LDNO charges'!$B$14:$B$203,MATCH($A143,'Annex 4 LDNO charges'!$A$14:$A$203,0))))</f>
        <v/>
      </c>
      <c r="C143" s="160" t="s">
        <v>640</v>
      </c>
      <c r="D143" s="177"/>
      <c r="E143" s="176">
        <v>-0.01</v>
      </c>
    </row>
    <row r="144" spans="1:5" ht="27.75" customHeight="1" x14ac:dyDescent="0.25">
      <c r="A144" s="161" t="s">
        <v>698</v>
      </c>
      <c r="B144" s="44" t="str">
        <f>IF(IFERROR(INDEX('Annex 1 LV, HV and UMS charges'!$B$12:$B$45,MATCH($A144,'Annex 1 LV, HV and UMS charges'!$A$12:$A$310,0)),INDEX('Annex 4 LDNO charges'!$B$14:$B$203,MATCH($A144,'Annex 4 LDNO charges'!$A$14:$A$203,0)))=0,"",IFERROR(INDEX('Annex 1 LV, HV and UMS charges'!$B$12:$B$45,MATCH($A144,'Annex 1 LV, HV and UMS charges'!$A$12:$A$310,0)),INDEX('Annex 4 LDNO charges'!$B$14:$B$203,MATCH($A144,'Annex 4 LDNO charges'!$A$14:$A$203,0))))</f>
        <v/>
      </c>
      <c r="C144" s="160" t="s">
        <v>640</v>
      </c>
      <c r="D144" s="177"/>
      <c r="E144" s="176">
        <v>-0.01</v>
      </c>
    </row>
    <row r="145" spans="1:5" ht="27.75" customHeight="1" x14ac:dyDescent="0.25">
      <c r="A145" s="161" t="s">
        <v>699</v>
      </c>
      <c r="B145" s="44" t="str">
        <f>IF(IFERROR(INDEX('Annex 1 LV, HV and UMS charges'!$B$12:$B$45,MATCH($A145,'Annex 1 LV, HV and UMS charges'!$A$12:$A$310,0)),INDEX('Annex 4 LDNO charges'!$B$14:$B$203,MATCH($A145,'Annex 4 LDNO charges'!$A$14:$A$203,0)))=0,"",IFERROR(INDEX('Annex 1 LV, HV and UMS charges'!$B$12:$B$45,MATCH($A145,'Annex 1 LV, HV and UMS charges'!$A$12:$A$310,0)),INDEX('Annex 4 LDNO charges'!$B$14:$B$203,MATCH($A145,'Annex 4 LDNO charges'!$A$14:$A$203,0))))</f>
        <v/>
      </c>
      <c r="C145" s="160" t="s">
        <v>640</v>
      </c>
      <c r="D145" s="177"/>
      <c r="E145" s="176">
        <v>-0.01</v>
      </c>
    </row>
    <row r="146" spans="1:5" ht="27.75" customHeight="1" x14ac:dyDescent="0.25">
      <c r="A146" s="161" t="s">
        <v>700</v>
      </c>
      <c r="B146" s="44" t="str">
        <f>IF(IFERROR(INDEX('Annex 1 LV, HV and UMS charges'!$B$12:$B$45,MATCH($A146,'Annex 1 LV, HV and UMS charges'!$A$12:$A$310,0)),INDEX('Annex 4 LDNO charges'!$B$14:$B$203,MATCH($A146,'Annex 4 LDNO charges'!$A$14:$A$203,0)))=0,"",IFERROR(INDEX('Annex 1 LV, HV and UMS charges'!$B$12:$B$45,MATCH($A146,'Annex 1 LV, HV and UMS charges'!$A$12:$A$310,0)),INDEX('Annex 4 LDNO charges'!$B$14:$B$203,MATCH($A146,'Annex 4 LDNO charges'!$A$14:$A$203,0))))</f>
        <v/>
      </c>
      <c r="C146" s="160" t="s">
        <v>640</v>
      </c>
      <c r="D146" s="177"/>
      <c r="E146" s="176">
        <v>-0.01</v>
      </c>
    </row>
    <row r="147" spans="1:5" ht="27.75" customHeight="1" x14ac:dyDescent="0.25">
      <c r="A147" s="161" t="s">
        <v>701</v>
      </c>
      <c r="B147" s="44" t="str">
        <f>IF(IFERROR(INDEX('Annex 1 LV, HV and UMS charges'!$B$12:$B$45,MATCH($A147,'Annex 1 LV, HV and UMS charges'!$A$12:$A$310,0)),INDEX('Annex 4 LDNO charges'!$B$14:$B$203,MATCH($A147,'Annex 4 LDNO charges'!$A$14:$A$203,0)))=0,"",IFERROR(INDEX('Annex 1 LV, HV and UMS charges'!$B$12:$B$45,MATCH($A147,'Annex 1 LV, HV and UMS charges'!$A$12:$A$310,0)),INDEX('Annex 4 LDNO charges'!$B$14:$B$203,MATCH($A147,'Annex 4 LDNO charges'!$A$14:$A$203,0))))</f>
        <v/>
      </c>
      <c r="C147" s="160" t="s">
        <v>640</v>
      </c>
      <c r="D147" s="177"/>
      <c r="E147" s="176">
        <v>-0.01</v>
      </c>
    </row>
    <row r="148" spans="1:5" ht="27.75" customHeight="1" x14ac:dyDescent="0.25">
      <c r="A148" s="161" t="s">
        <v>559</v>
      </c>
      <c r="B148" s="44" t="str">
        <f>IF(IFERROR(INDEX('Annex 1 LV, HV and UMS charges'!$B$12:$B$45,MATCH($A148,'Annex 1 LV, HV and UMS charges'!$A$12:$A$310,0)),INDEX('Annex 4 LDNO charges'!$B$14:$B$203,MATCH($A148,'Annex 4 LDNO charges'!$A$14:$A$203,0)))=0,"",IFERROR(INDEX('Annex 1 LV, HV and UMS charges'!$B$12:$B$45,MATCH($A148,'Annex 1 LV, HV and UMS charges'!$A$12:$A$310,0)),INDEX('Annex 4 LDNO charges'!$B$14:$B$203,MATCH($A148,'Annex 4 LDNO charges'!$A$14:$A$203,0))))</f>
        <v/>
      </c>
      <c r="C148" s="160">
        <v>0</v>
      </c>
      <c r="D148" s="177"/>
      <c r="E148" s="176">
        <v>-0.01</v>
      </c>
    </row>
    <row r="149" spans="1:5" ht="27.75" customHeight="1" x14ac:dyDescent="0.25">
      <c r="A149" s="161" t="s">
        <v>560</v>
      </c>
      <c r="B149" s="44" t="str">
        <f>IF(IFERROR(INDEX('Annex 1 LV, HV and UMS charges'!$B$12:$B$45,MATCH($A149,'Annex 1 LV, HV and UMS charges'!$A$12:$A$310,0)),INDEX('Annex 4 LDNO charges'!$B$14:$B$203,MATCH($A149,'Annex 4 LDNO charges'!$A$14:$A$203,0)))=0,"",IFERROR(INDEX('Annex 1 LV, HV and UMS charges'!$B$12:$B$45,MATCH($A149,'Annex 1 LV, HV and UMS charges'!$A$12:$A$310,0)),INDEX('Annex 4 LDNO charges'!$B$14:$B$203,MATCH($A149,'Annex 4 LDNO charges'!$A$14:$A$203,0))))</f>
        <v/>
      </c>
      <c r="C149" s="160">
        <v>0</v>
      </c>
      <c r="D149" s="177"/>
      <c r="E149" s="176">
        <v>-0.01</v>
      </c>
    </row>
    <row r="150" spans="1:5" ht="27.75" customHeight="1" x14ac:dyDescent="0.25">
      <c r="A150" s="161" t="s">
        <v>561</v>
      </c>
      <c r="B150" s="44" t="str">
        <f>IF(IFERROR(INDEX('Annex 1 LV, HV and UMS charges'!$B$12:$B$45,MATCH($A150,'Annex 1 LV, HV and UMS charges'!$A$12:$A$310,0)),INDEX('Annex 4 LDNO charges'!$B$14:$B$203,MATCH($A150,'Annex 4 LDNO charges'!$A$14:$A$203,0)))=0,"",IFERROR(INDEX('Annex 1 LV, HV and UMS charges'!$B$12:$B$45,MATCH($A150,'Annex 1 LV, HV and UMS charges'!$A$12:$A$310,0)),INDEX('Annex 4 LDNO charges'!$B$14:$B$203,MATCH($A150,'Annex 4 LDNO charges'!$A$14:$A$203,0))))</f>
        <v/>
      </c>
      <c r="C150" s="160">
        <v>0</v>
      </c>
      <c r="D150" s="177"/>
      <c r="E150" s="176">
        <v>-0.01</v>
      </c>
    </row>
    <row r="151" spans="1:5" ht="27.75" customHeight="1" x14ac:dyDescent="0.25">
      <c r="A151" s="161" t="s">
        <v>562</v>
      </c>
      <c r="B151" s="44" t="str">
        <f>IF(IFERROR(INDEX('Annex 1 LV, HV and UMS charges'!$B$12:$B$45,MATCH($A151,'Annex 1 LV, HV and UMS charges'!$A$12:$A$310,0)),INDEX('Annex 4 LDNO charges'!$B$14:$B$203,MATCH($A151,'Annex 4 LDNO charges'!$A$14:$A$203,0)))=0,"",IFERROR(INDEX('Annex 1 LV, HV and UMS charges'!$B$12:$B$45,MATCH($A151,'Annex 1 LV, HV and UMS charges'!$A$12:$A$310,0)),INDEX('Annex 4 LDNO charges'!$B$14:$B$203,MATCH($A151,'Annex 4 LDNO charges'!$A$14:$A$203,0))))</f>
        <v/>
      </c>
      <c r="C151" s="160">
        <v>0</v>
      </c>
      <c r="D151" s="177"/>
      <c r="E151" s="176">
        <v>-0.01</v>
      </c>
    </row>
    <row r="152" spans="1:5" ht="27.75" customHeight="1" x14ac:dyDescent="0.25">
      <c r="A152" s="161" t="s">
        <v>563</v>
      </c>
      <c r="B152" s="44" t="str">
        <f>IF(IFERROR(INDEX('Annex 1 LV, HV and UMS charges'!$B$12:$B$45,MATCH($A152,'Annex 1 LV, HV and UMS charges'!$A$12:$A$310,0)),INDEX('Annex 4 LDNO charges'!$B$14:$B$203,MATCH($A152,'Annex 4 LDNO charges'!$A$14:$A$203,0)))=0,"",IFERROR(INDEX('Annex 1 LV, HV and UMS charges'!$B$12:$B$45,MATCH($A152,'Annex 1 LV, HV and UMS charges'!$A$12:$A$310,0)),INDEX('Annex 4 LDNO charges'!$B$14:$B$203,MATCH($A152,'Annex 4 LDNO charges'!$A$14:$A$203,0))))</f>
        <v/>
      </c>
      <c r="C152" s="160">
        <v>0</v>
      </c>
      <c r="D152" s="177"/>
      <c r="E152" s="176">
        <v>-0.01</v>
      </c>
    </row>
    <row r="153" spans="1:5" ht="27.75" customHeight="1" x14ac:dyDescent="0.25">
      <c r="A153" s="161" t="s">
        <v>564</v>
      </c>
      <c r="B153" s="44" t="str">
        <f>IF(IFERROR(INDEX('Annex 1 LV, HV and UMS charges'!$B$12:$B$45,MATCH($A153,'Annex 1 LV, HV and UMS charges'!$A$12:$A$310,0)),INDEX('Annex 4 LDNO charges'!$B$14:$B$203,MATCH($A153,'Annex 4 LDNO charges'!$A$14:$A$203,0)))=0,"",IFERROR(INDEX('Annex 1 LV, HV and UMS charges'!$B$12:$B$45,MATCH($A153,'Annex 1 LV, HV and UMS charges'!$A$12:$A$310,0)),INDEX('Annex 4 LDNO charges'!$B$14:$B$203,MATCH($A153,'Annex 4 LDNO charges'!$A$14:$A$203,0))))</f>
        <v/>
      </c>
      <c r="C153" s="160">
        <v>0</v>
      </c>
      <c r="D153" s="177"/>
      <c r="E153" s="176">
        <v>-0.01</v>
      </c>
    </row>
    <row r="154" spans="1:5" ht="27.75" customHeight="1" x14ac:dyDescent="0.25">
      <c r="A154" s="161" t="s">
        <v>565</v>
      </c>
      <c r="B154" s="44" t="str">
        <f>IF(IFERROR(INDEX('Annex 1 LV, HV and UMS charges'!$B$12:$B$45,MATCH($A154,'Annex 1 LV, HV and UMS charges'!$A$12:$A$310,0)),INDEX('Annex 4 LDNO charges'!$B$14:$B$203,MATCH($A154,'Annex 4 LDNO charges'!$A$14:$A$203,0)))=0,"",IFERROR(INDEX('Annex 1 LV, HV and UMS charges'!$B$12:$B$45,MATCH($A154,'Annex 1 LV, HV and UMS charges'!$A$12:$A$310,0)),INDEX('Annex 4 LDNO charges'!$B$14:$B$203,MATCH($A154,'Annex 4 LDNO charges'!$A$14:$A$203,0))))</f>
        <v/>
      </c>
      <c r="C154" s="160">
        <v>0</v>
      </c>
      <c r="D154" s="177"/>
      <c r="E154" s="176">
        <v>-0.01</v>
      </c>
    </row>
    <row r="155" spans="1:5" ht="27.75" customHeight="1" x14ac:dyDescent="0.25">
      <c r="A155" s="161" t="s">
        <v>566</v>
      </c>
      <c r="B155" s="44" t="str">
        <f>IF(IFERROR(INDEX('Annex 1 LV, HV and UMS charges'!$B$12:$B$45,MATCH($A155,'Annex 1 LV, HV and UMS charges'!$A$12:$A$310,0)),INDEX('Annex 4 LDNO charges'!$B$14:$B$203,MATCH($A155,'Annex 4 LDNO charges'!$A$14:$A$203,0)))=0,"",IFERROR(INDEX('Annex 1 LV, HV and UMS charges'!$B$12:$B$45,MATCH($A155,'Annex 1 LV, HV and UMS charges'!$A$12:$A$310,0)),INDEX('Annex 4 LDNO charges'!$B$14:$B$203,MATCH($A155,'Annex 4 LDNO charges'!$A$14:$A$203,0))))</f>
        <v/>
      </c>
      <c r="C155" s="160">
        <v>0</v>
      </c>
      <c r="D155" s="177"/>
      <c r="E155" s="176">
        <v>-0.01</v>
      </c>
    </row>
    <row r="156" spans="1:5" ht="27.75" customHeight="1" x14ac:dyDescent="0.25">
      <c r="A156" s="161" t="s">
        <v>567</v>
      </c>
      <c r="B156" s="44" t="str">
        <f>IF(IFERROR(INDEX('Annex 1 LV, HV and UMS charges'!$B$12:$B$45,MATCH($A156,'Annex 1 LV, HV and UMS charges'!$A$12:$A$310,0)),INDEX('Annex 4 LDNO charges'!$B$14:$B$203,MATCH($A156,'Annex 4 LDNO charges'!$A$14:$A$203,0)))=0,"",IFERROR(INDEX('Annex 1 LV, HV and UMS charges'!$B$12:$B$45,MATCH($A156,'Annex 1 LV, HV and UMS charges'!$A$12:$A$310,0)),INDEX('Annex 4 LDNO charges'!$B$14:$B$203,MATCH($A156,'Annex 4 LDNO charges'!$A$14:$A$203,0))))</f>
        <v/>
      </c>
      <c r="C156" s="160">
        <v>0</v>
      </c>
      <c r="D156" s="177"/>
      <c r="E156" s="176">
        <v>-0.01</v>
      </c>
    </row>
    <row r="157" spans="1:5" ht="27.75" customHeight="1" x14ac:dyDescent="0.25">
      <c r="A157" s="161" t="s">
        <v>568</v>
      </c>
      <c r="B157" s="44" t="str">
        <f>IF(IFERROR(INDEX('Annex 1 LV, HV and UMS charges'!$B$12:$B$45,MATCH($A157,'Annex 1 LV, HV and UMS charges'!$A$12:$A$310,0)),INDEX('Annex 4 LDNO charges'!$B$14:$B$203,MATCH($A157,'Annex 4 LDNO charges'!$A$14:$A$203,0)))=0,"",IFERROR(INDEX('Annex 1 LV, HV and UMS charges'!$B$12:$B$45,MATCH($A157,'Annex 1 LV, HV and UMS charges'!$A$12:$A$310,0)),INDEX('Annex 4 LDNO charges'!$B$14:$B$203,MATCH($A157,'Annex 4 LDNO charges'!$A$14:$A$203,0))))</f>
        <v/>
      </c>
      <c r="C157" s="160">
        <v>0</v>
      </c>
      <c r="D157" s="177"/>
      <c r="E157" s="176">
        <v>-0.01</v>
      </c>
    </row>
    <row r="158" spans="1:5" ht="27.75" customHeight="1" x14ac:dyDescent="0.25">
      <c r="A158" s="161" t="s">
        <v>569</v>
      </c>
      <c r="B158" s="44" t="str">
        <f>IF(IFERROR(INDEX('Annex 1 LV, HV and UMS charges'!$B$12:$B$45,MATCH($A158,'Annex 1 LV, HV and UMS charges'!$A$12:$A$310,0)),INDEX('Annex 4 LDNO charges'!$B$14:$B$203,MATCH($A158,'Annex 4 LDNO charges'!$A$14:$A$203,0)))=0,"",IFERROR(INDEX('Annex 1 LV, HV and UMS charges'!$B$12:$B$45,MATCH($A158,'Annex 1 LV, HV and UMS charges'!$A$12:$A$310,0)),INDEX('Annex 4 LDNO charges'!$B$14:$B$203,MATCH($A158,'Annex 4 LDNO charges'!$A$14:$A$203,0))))</f>
        <v/>
      </c>
      <c r="C158" s="160">
        <v>0</v>
      </c>
      <c r="D158" s="177"/>
      <c r="E158" s="176">
        <v>-0.01</v>
      </c>
    </row>
    <row r="159" spans="1:5" ht="27.75" customHeight="1" x14ac:dyDescent="0.25">
      <c r="A159" s="161" t="s">
        <v>570</v>
      </c>
      <c r="B159" s="44" t="str">
        <f>IF(IFERROR(INDEX('Annex 1 LV, HV and UMS charges'!$B$12:$B$45,MATCH($A159,'Annex 1 LV, HV and UMS charges'!$A$12:$A$310,0)),INDEX('Annex 4 LDNO charges'!$B$14:$B$203,MATCH($A159,'Annex 4 LDNO charges'!$A$14:$A$203,0)))=0,"",IFERROR(INDEX('Annex 1 LV, HV and UMS charges'!$B$12:$B$45,MATCH($A159,'Annex 1 LV, HV and UMS charges'!$A$12:$A$310,0)),INDEX('Annex 4 LDNO charges'!$B$14:$B$203,MATCH($A159,'Annex 4 LDNO charges'!$A$14:$A$203,0))))</f>
        <v/>
      </c>
      <c r="C159" s="160">
        <v>0</v>
      </c>
      <c r="D159" s="177"/>
      <c r="E159" s="176">
        <v>-0.01</v>
      </c>
    </row>
    <row r="160" spans="1:5" ht="27.75" customHeight="1" x14ac:dyDescent="0.25">
      <c r="A160" s="161" t="s">
        <v>571</v>
      </c>
      <c r="B160" s="44" t="str">
        <f>IF(IFERROR(INDEX('Annex 1 LV, HV and UMS charges'!$B$12:$B$45,MATCH($A160,'Annex 1 LV, HV and UMS charges'!$A$12:$A$310,0)),INDEX('Annex 4 LDNO charges'!$B$14:$B$203,MATCH($A160,'Annex 4 LDNO charges'!$A$14:$A$203,0)))=0,"",IFERROR(INDEX('Annex 1 LV, HV and UMS charges'!$B$12:$B$45,MATCH($A160,'Annex 1 LV, HV and UMS charges'!$A$12:$A$310,0)),INDEX('Annex 4 LDNO charges'!$B$14:$B$203,MATCH($A160,'Annex 4 LDNO charges'!$A$14:$A$203,0))))</f>
        <v/>
      </c>
      <c r="C160" s="160">
        <v>0</v>
      </c>
      <c r="D160" s="177"/>
      <c r="E160" s="176">
        <v>-0.01</v>
      </c>
    </row>
    <row r="161" spans="1:5" ht="27.75" customHeight="1" x14ac:dyDescent="0.25">
      <c r="A161" s="161" t="s">
        <v>572</v>
      </c>
      <c r="B161" s="44" t="str">
        <f>IF(IFERROR(INDEX('Annex 1 LV, HV and UMS charges'!$B$12:$B$45,MATCH($A161,'Annex 1 LV, HV and UMS charges'!$A$12:$A$310,0)),INDEX('Annex 4 LDNO charges'!$B$14:$B$203,MATCH($A161,'Annex 4 LDNO charges'!$A$14:$A$203,0)))=0,"",IFERROR(INDEX('Annex 1 LV, HV and UMS charges'!$B$12:$B$45,MATCH($A161,'Annex 1 LV, HV and UMS charges'!$A$12:$A$310,0)),INDEX('Annex 4 LDNO charges'!$B$14:$B$203,MATCH($A161,'Annex 4 LDNO charges'!$A$14:$A$203,0))))</f>
        <v/>
      </c>
      <c r="C161" s="160">
        <v>0</v>
      </c>
      <c r="D161" s="177"/>
      <c r="E161" s="176">
        <v>-0.01</v>
      </c>
    </row>
    <row r="162" spans="1:5" ht="27.75" customHeight="1" x14ac:dyDescent="0.25">
      <c r="A162" s="161" t="s">
        <v>573</v>
      </c>
      <c r="B162" s="44" t="str">
        <f>IF(IFERROR(INDEX('Annex 1 LV, HV and UMS charges'!$B$12:$B$45,MATCH($A162,'Annex 1 LV, HV and UMS charges'!$A$12:$A$310,0)),INDEX('Annex 4 LDNO charges'!$B$14:$B$203,MATCH($A162,'Annex 4 LDNO charges'!$A$14:$A$203,0)))=0,"",IFERROR(INDEX('Annex 1 LV, HV and UMS charges'!$B$12:$B$45,MATCH($A162,'Annex 1 LV, HV and UMS charges'!$A$12:$A$310,0)),INDEX('Annex 4 LDNO charges'!$B$14:$B$203,MATCH($A162,'Annex 4 LDNO charges'!$A$14:$A$203,0))))</f>
        <v/>
      </c>
      <c r="C162" s="160">
        <v>0</v>
      </c>
      <c r="D162" s="177"/>
      <c r="E162" s="176">
        <v>-0.01</v>
      </c>
    </row>
    <row r="163" spans="1:5" ht="27.75" customHeight="1" x14ac:dyDescent="0.25">
      <c r="A163" s="2" t="s">
        <v>740</v>
      </c>
      <c r="B163" s="2"/>
      <c r="D163" s="2"/>
      <c r="E163" s="2"/>
    </row>
    <row r="164" spans="1:5" ht="27.75" customHeight="1" x14ac:dyDescent="0.25">
      <c r="A164" s="2" t="s">
        <v>741</v>
      </c>
      <c r="B164" s="2"/>
      <c r="D164" s="2"/>
      <c r="E164" s="2"/>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9" fitToHeight="10" orientation="portrait" r:id="rId1"/>
  <headerFooter scaleWithDoc="0">
    <oddHeader>&amp;LAnnex 7&amp;"Arial,Bold" &amp;"Arial,Regular"- Schedule of Charges to recover Excess Supplier of Last Resort pass-through costs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547"/>
  <sheetViews>
    <sheetView zoomScale="85" zoomScaleNormal="85" zoomScaleSheetLayoutView="100" workbookViewId="0"/>
  </sheetViews>
  <sheetFormatPr defaultColWidth="9.109375" defaultRowHeight="27.75" customHeight="1" x14ac:dyDescent="0.25"/>
  <cols>
    <col min="1" max="1" width="29.88671875" style="2" customWidth="1"/>
    <col min="2" max="2" width="48.5546875" style="2" customWidth="1"/>
    <col min="3" max="4" width="23.6640625" style="3" customWidth="1"/>
    <col min="5" max="5" width="15.5546875" style="2" customWidth="1"/>
    <col min="6" max="16384" width="9.109375" style="2"/>
  </cols>
  <sheetData>
    <row r="1" spans="1:7" ht="27.75" customHeight="1" x14ac:dyDescent="0.25">
      <c r="A1" s="13" t="s">
        <v>30</v>
      </c>
      <c r="B1" s="3"/>
      <c r="C1" s="2"/>
      <c r="E1" s="8"/>
      <c r="F1" s="4"/>
      <c r="G1" s="4"/>
    </row>
    <row r="2" spans="1:7" s="9" customFormat="1" ht="17.399999999999999" x14ac:dyDescent="0.25">
      <c r="A2" s="243" t="str">
        <f>Overview!B4&amp; " - Effective from "&amp;Overview!D4&amp;" - "&amp;Overview!E4&amp;" Nodal/Zonal charges"</f>
        <v>Fulcrum Electricity Assets Ltd - GSP_E  - Effective from 1 April 2025 - Final Nodal/Zonal charges</v>
      </c>
      <c r="B2" s="244"/>
      <c r="C2" s="244"/>
      <c r="D2" s="245"/>
    </row>
    <row r="3" spans="1:7" ht="60.75" customHeight="1" x14ac:dyDescent="0.25">
      <c r="A3" s="20" t="s">
        <v>1157</v>
      </c>
      <c r="B3" s="20" t="s">
        <v>1158</v>
      </c>
      <c r="C3" s="20" t="s">
        <v>1159</v>
      </c>
      <c r="D3" s="20" t="s">
        <v>1160</v>
      </c>
    </row>
    <row r="4" spans="1:7" ht="13.2" x14ac:dyDescent="0.25">
      <c r="A4" s="208" t="s">
        <v>768</v>
      </c>
      <c r="B4" s="209" t="s">
        <v>752</v>
      </c>
      <c r="C4" s="210">
        <v>13.195276142642776</v>
      </c>
      <c r="D4" s="210" t="s">
        <v>752</v>
      </c>
    </row>
    <row r="5" spans="1:7" ht="39.6" x14ac:dyDescent="0.25">
      <c r="A5" s="208" t="s">
        <v>769</v>
      </c>
      <c r="B5" s="209" t="s">
        <v>768</v>
      </c>
      <c r="C5" s="210">
        <v>1.1344634058403531</v>
      </c>
      <c r="D5" s="210" t="s">
        <v>752</v>
      </c>
    </row>
    <row r="6" spans="1:7" ht="26.4" x14ac:dyDescent="0.25">
      <c r="A6" s="208" t="s">
        <v>770</v>
      </c>
      <c r="B6" s="209" t="s">
        <v>752</v>
      </c>
      <c r="C6" s="210" t="s">
        <v>752</v>
      </c>
      <c r="D6" s="210" t="s">
        <v>752</v>
      </c>
    </row>
    <row r="7" spans="1:7" ht="26.4" x14ac:dyDescent="0.25">
      <c r="A7" s="208" t="s">
        <v>771</v>
      </c>
      <c r="B7" s="209" t="s">
        <v>768</v>
      </c>
      <c r="C7" s="210" t="s">
        <v>752</v>
      </c>
      <c r="D7" s="210" t="s">
        <v>752</v>
      </c>
    </row>
    <row r="8" spans="1:7" ht="26.4" x14ac:dyDescent="0.25">
      <c r="A8" s="208" t="s">
        <v>772</v>
      </c>
      <c r="B8" s="209" t="s">
        <v>768</v>
      </c>
      <c r="C8" s="210" t="s">
        <v>752</v>
      </c>
      <c r="D8" s="210" t="s">
        <v>752</v>
      </c>
    </row>
    <row r="9" spans="1:7" ht="26.4" x14ac:dyDescent="0.25">
      <c r="A9" s="208" t="s">
        <v>773</v>
      </c>
      <c r="B9" s="209" t="s">
        <v>768</v>
      </c>
      <c r="C9" s="210">
        <v>2.7639321001917119</v>
      </c>
      <c r="D9" s="210" t="s">
        <v>752</v>
      </c>
    </row>
    <row r="10" spans="1:7" ht="26.4" x14ac:dyDescent="0.25">
      <c r="A10" s="208" t="s">
        <v>774</v>
      </c>
      <c r="B10" s="209" t="s">
        <v>768</v>
      </c>
      <c r="C10" s="210">
        <v>0.92032301526732585</v>
      </c>
      <c r="D10" s="210" t="s">
        <v>752</v>
      </c>
    </row>
    <row r="11" spans="1:7" ht="26.4" x14ac:dyDescent="0.25">
      <c r="A11" s="208" t="s">
        <v>775</v>
      </c>
      <c r="B11" s="209" t="s">
        <v>752</v>
      </c>
      <c r="C11" s="210" t="s">
        <v>752</v>
      </c>
      <c r="D11" s="210" t="s">
        <v>752</v>
      </c>
    </row>
    <row r="12" spans="1:7" ht="13.2" x14ac:dyDescent="0.25">
      <c r="A12" s="208" t="s">
        <v>776</v>
      </c>
      <c r="B12" s="209" t="s">
        <v>768</v>
      </c>
      <c r="C12" s="210" t="s">
        <v>752</v>
      </c>
      <c r="D12" s="210" t="s">
        <v>752</v>
      </c>
    </row>
    <row r="13" spans="1:7" ht="26.4" x14ac:dyDescent="0.25">
      <c r="A13" s="208" t="s">
        <v>777</v>
      </c>
      <c r="B13" s="209" t="s">
        <v>768</v>
      </c>
      <c r="C13" s="210" t="s">
        <v>752</v>
      </c>
      <c r="D13" s="210" t="s">
        <v>752</v>
      </c>
    </row>
    <row r="14" spans="1:7" ht="26.4" x14ac:dyDescent="0.25">
      <c r="A14" s="208" t="s">
        <v>778</v>
      </c>
      <c r="B14" s="209" t="s">
        <v>752</v>
      </c>
      <c r="C14" s="210" t="s">
        <v>752</v>
      </c>
      <c r="D14" s="210" t="s">
        <v>752</v>
      </c>
    </row>
    <row r="15" spans="1:7" ht="13.2" x14ac:dyDescent="0.25">
      <c r="A15" s="208" t="s">
        <v>779</v>
      </c>
      <c r="B15" s="209" t="s">
        <v>752</v>
      </c>
      <c r="C15" s="210" t="s">
        <v>752</v>
      </c>
      <c r="D15" s="210" t="s">
        <v>752</v>
      </c>
    </row>
    <row r="16" spans="1:7" ht="13.2" x14ac:dyDescent="0.25">
      <c r="A16" s="208" t="s">
        <v>780</v>
      </c>
      <c r="B16" s="209" t="s">
        <v>752</v>
      </c>
      <c r="C16" s="210" t="s">
        <v>752</v>
      </c>
      <c r="D16" s="210" t="s">
        <v>752</v>
      </c>
    </row>
    <row r="17" spans="1:4" ht="13.2" x14ac:dyDescent="0.25">
      <c r="A17" s="208" t="s">
        <v>781</v>
      </c>
      <c r="B17" s="209" t="s">
        <v>752</v>
      </c>
      <c r="C17" s="210" t="s">
        <v>752</v>
      </c>
      <c r="D17" s="210" t="s">
        <v>752</v>
      </c>
    </row>
    <row r="18" spans="1:4" ht="52.8" x14ac:dyDescent="0.25">
      <c r="A18" s="208" t="s">
        <v>782</v>
      </c>
      <c r="B18" s="209" t="s">
        <v>768</v>
      </c>
      <c r="C18" s="210" t="s">
        <v>752</v>
      </c>
      <c r="D18" s="210" t="s">
        <v>752</v>
      </c>
    </row>
    <row r="19" spans="1:4" ht="13.2" x14ac:dyDescent="0.25">
      <c r="A19" s="208" t="s">
        <v>783</v>
      </c>
      <c r="B19" s="209" t="s">
        <v>768</v>
      </c>
      <c r="C19" s="210" t="s">
        <v>752</v>
      </c>
      <c r="D19" s="210" t="s">
        <v>752</v>
      </c>
    </row>
    <row r="20" spans="1:4" ht="13.2" x14ac:dyDescent="0.25">
      <c r="A20" s="208" t="s">
        <v>784</v>
      </c>
      <c r="B20" s="209" t="s">
        <v>768</v>
      </c>
      <c r="C20" s="210" t="s">
        <v>752</v>
      </c>
      <c r="D20" s="210" t="s">
        <v>752</v>
      </c>
    </row>
    <row r="21" spans="1:4" ht="13.2" x14ac:dyDescent="0.25">
      <c r="A21" s="208" t="s">
        <v>785</v>
      </c>
      <c r="B21" s="209" t="s">
        <v>768</v>
      </c>
      <c r="C21" s="210" t="s">
        <v>752</v>
      </c>
      <c r="D21" s="210" t="s">
        <v>752</v>
      </c>
    </row>
    <row r="22" spans="1:4" ht="39.6" x14ac:dyDescent="0.25">
      <c r="A22" s="208" t="s">
        <v>786</v>
      </c>
      <c r="B22" s="209" t="s">
        <v>772</v>
      </c>
      <c r="C22" s="210">
        <v>10.705364294627929</v>
      </c>
      <c r="D22" s="210" t="s">
        <v>752</v>
      </c>
    </row>
    <row r="23" spans="1:4" ht="39.6" x14ac:dyDescent="0.25">
      <c r="A23" s="208" t="s">
        <v>787</v>
      </c>
      <c r="B23" s="209" t="s">
        <v>768</v>
      </c>
      <c r="C23" s="210" t="s">
        <v>752</v>
      </c>
      <c r="D23" s="210" t="s">
        <v>752</v>
      </c>
    </row>
    <row r="24" spans="1:4" ht="39.6" x14ac:dyDescent="0.25">
      <c r="A24" s="208" t="s">
        <v>788</v>
      </c>
      <c r="B24" s="209" t="s">
        <v>769</v>
      </c>
      <c r="C24" s="210" t="s">
        <v>752</v>
      </c>
      <c r="D24" s="210" t="s">
        <v>752</v>
      </c>
    </row>
    <row r="25" spans="1:4" ht="39.6" x14ac:dyDescent="0.25">
      <c r="A25" s="208" t="s">
        <v>789</v>
      </c>
      <c r="B25" s="209" t="s">
        <v>769</v>
      </c>
      <c r="C25" s="210" t="s">
        <v>752</v>
      </c>
      <c r="D25" s="210" t="s">
        <v>752</v>
      </c>
    </row>
    <row r="26" spans="1:4" ht="39.6" x14ac:dyDescent="0.25">
      <c r="A26" s="208" t="s">
        <v>789</v>
      </c>
      <c r="B26" s="209" t="s">
        <v>769</v>
      </c>
      <c r="C26" s="210" t="s">
        <v>752</v>
      </c>
      <c r="D26" s="210" t="s">
        <v>752</v>
      </c>
    </row>
    <row r="27" spans="1:4" ht="39.6" x14ac:dyDescent="0.25">
      <c r="A27" s="208" t="s">
        <v>790</v>
      </c>
      <c r="B27" s="209" t="s">
        <v>768</v>
      </c>
      <c r="C27" s="210" t="s">
        <v>752</v>
      </c>
      <c r="D27" s="210" t="s">
        <v>752</v>
      </c>
    </row>
    <row r="28" spans="1:4" ht="26.4" x14ac:dyDescent="0.25">
      <c r="A28" s="208" t="s">
        <v>791</v>
      </c>
      <c r="B28" s="209" t="s">
        <v>774</v>
      </c>
      <c r="C28" s="210" t="s">
        <v>752</v>
      </c>
      <c r="D28" s="210" t="s">
        <v>752</v>
      </c>
    </row>
    <row r="29" spans="1:4" ht="26.4" x14ac:dyDescent="0.25">
      <c r="A29" s="208" t="s">
        <v>791</v>
      </c>
      <c r="B29" s="209" t="s">
        <v>774</v>
      </c>
      <c r="C29" s="210" t="s">
        <v>752</v>
      </c>
      <c r="D29" s="210" t="s">
        <v>752</v>
      </c>
    </row>
    <row r="30" spans="1:4" ht="26.4" x14ac:dyDescent="0.25">
      <c r="A30" s="208" t="s">
        <v>792</v>
      </c>
      <c r="B30" s="209" t="s">
        <v>774</v>
      </c>
      <c r="C30" s="210" t="s">
        <v>752</v>
      </c>
      <c r="D30" s="210" t="s">
        <v>752</v>
      </c>
    </row>
    <row r="31" spans="1:4" ht="26.4" x14ac:dyDescent="0.25">
      <c r="A31" s="208" t="s">
        <v>792</v>
      </c>
      <c r="B31" s="209" t="s">
        <v>774</v>
      </c>
      <c r="C31" s="210" t="s">
        <v>752</v>
      </c>
      <c r="D31" s="210" t="s">
        <v>752</v>
      </c>
    </row>
    <row r="32" spans="1:4" ht="39.6" x14ac:dyDescent="0.25">
      <c r="A32" s="208" t="s">
        <v>793</v>
      </c>
      <c r="B32" s="209" t="s">
        <v>771</v>
      </c>
      <c r="C32" s="210" t="s">
        <v>752</v>
      </c>
      <c r="D32" s="210" t="s">
        <v>752</v>
      </c>
    </row>
    <row r="33" spans="1:4" ht="39.6" x14ac:dyDescent="0.25">
      <c r="A33" s="208" t="s">
        <v>793</v>
      </c>
      <c r="B33" s="209" t="s">
        <v>771</v>
      </c>
      <c r="C33" s="210" t="s">
        <v>752</v>
      </c>
      <c r="D33" s="210" t="s">
        <v>752</v>
      </c>
    </row>
    <row r="34" spans="1:4" ht="39.6" x14ac:dyDescent="0.25">
      <c r="A34" s="208" t="s">
        <v>794</v>
      </c>
      <c r="B34" s="209" t="s">
        <v>769</v>
      </c>
      <c r="C34" s="210" t="s">
        <v>752</v>
      </c>
      <c r="D34" s="210" t="s">
        <v>752</v>
      </c>
    </row>
    <row r="35" spans="1:4" ht="39.6" x14ac:dyDescent="0.25">
      <c r="A35" s="208" t="s">
        <v>795</v>
      </c>
      <c r="B35" s="209" t="s">
        <v>779</v>
      </c>
      <c r="C35" s="210" t="s">
        <v>752</v>
      </c>
      <c r="D35" s="210" t="s">
        <v>752</v>
      </c>
    </row>
    <row r="36" spans="1:4" ht="39.6" x14ac:dyDescent="0.25">
      <c r="A36" s="208" t="s">
        <v>796</v>
      </c>
      <c r="B36" s="209" t="s">
        <v>769</v>
      </c>
      <c r="C36" s="210" t="s">
        <v>752</v>
      </c>
      <c r="D36" s="210" t="s">
        <v>752</v>
      </c>
    </row>
    <row r="37" spans="1:4" ht="26.4" x14ac:dyDescent="0.25">
      <c r="A37" s="208" t="s">
        <v>797</v>
      </c>
      <c r="B37" s="209" t="s">
        <v>774</v>
      </c>
      <c r="C37" s="210" t="s">
        <v>752</v>
      </c>
      <c r="D37" s="210" t="s">
        <v>752</v>
      </c>
    </row>
    <row r="38" spans="1:4" ht="26.4" x14ac:dyDescent="0.25">
      <c r="A38" s="208" t="s">
        <v>798</v>
      </c>
      <c r="B38" s="209" t="s">
        <v>774</v>
      </c>
      <c r="C38" s="210" t="s">
        <v>752</v>
      </c>
      <c r="D38" s="210" t="s">
        <v>752</v>
      </c>
    </row>
    <row r="39" spans="1:4" ht="26.4" x14ac:dyDescent="0.25">
      <c r="A39" s="208" t="s">
        <v>799</v>
      </c>
      <c r="B39" s="209" t="s">
        <v>774</v>
      </c>
      <c r="C39" s="210" t="s">
        <v>752</v>
      </c>
      <c r="D39" s="210" t="s">
        <v>752</v>
      </c>
    </row>
    <row r="40" spans="1:4" ht="39.6" x14ac:dyDescent="0.25">
      <c r="A40" s="208" t="s">
        <v>800</v>
      </c>
      <c r="B40" s="209" t="s">
        <v>769</v>
      </c>
      <c r="C40" s="210" t="s">
        <v>752</v>
      </c>
      <c r="D40" s="210" t="s">
        <v>752</v>
      </c>
    </row>
    <row r="41" spans="1:4" ht="39.6" x14ac:dyDescent="0.25">
      <c r="A41" s="208" t="s">
        <v>800</v>
      </c>
      <c r="B41" s="209" t="s">
        <v>769</v>
      </c>
      <c r="C41" s="210" t="s">
        <v>752</v>
      </c>
      <c r="D41" s="210" t="s">
        <v>752</v>
      </c>
    </row>
    <row r="42" spans="1:4" ht="39.6" x14ac:dyDescent="0.25">
      <c r="A42" s="208" t="s">
        <v>787</v>
      </c>
      <c r="B42" s="209" t="s">
        <v>768</v>
      </c>
      <c r="C42" s="210" t="s">
        <v>752</v>
      </c>
      <c r="D42" s="210" t="s">
        <v>752</v>
      </c>
    </row>
    <row r="43" spans="1:4" ht="39.6" x14ac:dyDescent="0.25">
      <c r="A43" s="208" t="s">
        <v>786</v>
      </c>
      <c r="B43" s="209" t="s">
        <v>772</v>
      </c>
      <c r="C43" s="210">
        <v>10.705364294627929</v>
      </c>
      <c r="D43" s="210" t="s">
        <v>752</v>
      </c>
    </row>
    <row r="44" spans="1:4" ht="39.6" x14ac:dyDescent="0.25">
      <c r="A44" s="208" t="s">
        <v>801</v>
      </c>
      <c r="B44" s="209" t="s">
        <v>769</v>
      </c>
      <c r="C44" s="210" t="s">
        <v>752</v>
      </c>
      <c r="D44" s="210" t="s">
        <v>752</v>
      </c>
    </row>
    <row r="45" spans="1:4" ht="39.6" x14ac:dyDescent="0.25">
      <c r="A45" s="208" t="s">
        <v>802</v>
      </c>
      <c r="B45" s="209" t="s">
        <v>769</v>
      </c>
      <c r="C45" s="210" t="s">
        <v>752</v>
      </c>
      <c r="D45" s="210" t="s">
        <v>752</v>
      </c>
    </row>
    <row r="46" spans="1:4" ht="39.6" x14ac:dyDescent="0.25">
      <c r="A46" s="208" t="s">
        <v>803</v>
      </c>
      <c r="B46" s="209" t="s">
        <v>769</v>
      </c>
      <c r="C46" s="210" t="s">
        <v>752</v>
      </c>
      <c r="D46" s="210" t="s">
        <v>752</v>
      </c>
    </row>
    <row r="47" spans="1:4" ht="13.2" x14ac:dyDescent="0.25">
      <c r="A47" s="208" t="s">
        <v>804</v>
      </c>
      <c r="B47" s="209" t="s">
        <v>781</v>
      </c>
      <c r="C47" s="210" t="s">
        <v>752</v>
      </c>
      <c r="D47" s="210" t="s">
        <v>752</v>
      </c>
    </row>
    <row r="48" spans="1:4" ht="39.6" x14ac:dyDescent="0.25">
      <c r="A48" s="208" t="s">
        <v>805</v>
      </c>
      <c r="B48" s="209" t="s">
        <v>769</v>
      </c>
      <c r="C48" s="210" t="s">
        <v>752</v>
      </c>
      <c r="D48" s="210" t="s">
        <v>752</v>
      </c>
    </row>
    <row r="49" spans="1:4" ht="39.6" x14ac:dyDescent="0.25">
      <c r="A49" s="208" t="s">
        <v>805</v>
      </c>
      <c r="B49" s="209" t="s">
        <v>769</v>
      </c>
      <c r="C49" s="210" t="s">
        <v>752</v>
      </c>
      <c r="D49" s="210" t="s">
        <v>752</v>
      </c>
    </row>
    <row r="50" spans="1:4" ht="39.6" x14ac:dyDescent="0.25">
      <c r="A50" s="208" t="s">
        <v>806</v>
      </c>
      <c r="B50" s="209" t="s">
        <v>769</v>
      </c>
      <c r="C50" s="210" t="s">
        <v>752</v>
      </c>
      <c r="D50" s="210" t="s">
        <v>752</v>
      </c>
    </row>
    <row r="51" spans="1:4" ht="39.6" x14ac:dyDescent="0.25">
      <c r="A51" s="208" t="s">
        <v>807</v>
      </c>
      <c r="B51" s="209" t="s">
        <v>769</v>
      </c>
      <c r="C51" s="210" t="s">
        <v>752</v>
      </c>
      <c r="D51" s="210" t="s">
        <v>752</v>
      </c>
    </row>
    <row r="52" spans="1:4" ht="26.4" x14ac:dyDescent="0.25">
      <c r="A52" s="208" t="s">
        <v>808</v>
      </c>
      <c r="B52" s="209" t="s">
        <v>768</v>
      </c>
      <c r="C52" s="210" t="s">
        <v>752</v>
      </c>
      <c r="D52" s="210" t="s">
        <v>752</v>
      </c>
    </row>
    <row r="53" spans="1:4" ht="26.4" x14ac:dyDescent="0.25">
      <c r="A53" s="208" t="s">
        <v>808</v>
      </c>
      <c r="B53" s="209" t="s">
        <v>768</v>
      </c>
      <c r="C53" s="210" t="s">
        <v>752</v>
      </c>
      <c r="D53" s="210" t="s">
        <v>752</v>
      </c>
    </row>
    <row r="54" spans="1:4" ht="39.6" x14ac:dyDescent="0.25">
      <c r="A54" s="208" t="s">
        <v>809</v>
      </c>
      <c r="B54" s="209" t="s">
        <v>769</v>
      </c>
      <c r="C54" s="210" t="s">
        <v>752</v>
      </c>
      <c r="D54" s="210" t="s">
        <v>752</v>
      </c>
    </row>
    <row r="55" spans="1:4" ht="39.6" x14ac:dyDescent="0.25">
      <c r="A55" s="208" t="s">
        <v>796</v>
      </c>
      <c r="B55" s="209" t="s">
        <v>769</v>
      </c>
      <c r="C55" s="210" t="s">
        <v>752</v>
      </c>
      <c r="D55" s="210" t="s">
        <v>752</v>
      </c>
    </row>
    <row r="56" spans="1:4" ht="26.4" x14ac:dyDescent="0.25">
      <c r="A56" s="208" t="s">
        <v>810</v>
      </c>
      <c r="B56" s="209" t="s">
        <v>768</v>
      </c>
      <c r="C56" s="210" t="s">
        <v>752</v>
      </c>
      <c r="D56" s="210" t="s">
        <v>752</v>
      </c>
    </row>
    <row r="57" spans="1:4" ht="26.4" x14ac:dyDescent="0.25">
      <c r="A57" s="208" t="s">
        <v>811</v>
      </c>
      <c r="B57" s="209" t="s">
        <v>768</v>
      </c>
      <c r="C57" s="210" t="s">
        <v>752</v>
      </c>
      <c r="D57" s="210" t="s">
        <v>752</v>
      </c>
    </row>
    <row r="58" spans="1:4" ht="39.6" x14ac:dyDescent="0.25">
      <c r="A58" s="208" t="s">
        <v>812</v>
      </c>
      <c r="B58" s="209" t="s">
        <v>769</v>
      </c>
      <c r="C58" s="210" t="s">
        <v>752</v>
      </c>
      <c r="D58" s="210" t="s">
        <v>752</v>
      </c>
    </row>
    <row r="59" spans="1:4" ht="39.6" x14ac:dyDescent="0.25">
      <c r="A59" s="208" t="s">
        <v>813</v>
      </c>
      <c r="B59" s="209" t="s">
        <v>769</v>
      </c>
      <c r="C59" s="210" t="s">
        <v>752</v>
      </c>
      <c r="D59" s="210" t="s">
        <v>752</v>
      </c>
    </row>
    <row r="60" spans="1:4" ht="39.6" x14ac:dyDescent="0.25">
      <c r="A60" s="208" t="s">
        <v>802</v>
      </c>
      <c r="B60" s="209" t="s">
        <v>769</v>
      </c>
      <c r="C60" s="210" t="s">
        <v>752</v>
      </c>
      <c r="D60" s="210" t="s">
        <v>752</v>
      </c>
    </row>
    <row r="61" spans="1:4" ht="26.4" x14ac:dyDescent="0.25">
      <c r="A61" s="208" t="s">
        <v>814</v>
      </c>
      <c r="B61" s="209" t="s">
        <v>773</v>
      </c>
      <c r="C61" s="210" t="s">
        <v>752</v>
      </c>
      <c r="D61" s="210" t="s">
        <v>752</v>
      </c>
    </row>
    <row r="62" spans="1:4" ht="39.6" x14ac:dyDescent="0.25">
      <c r="A62" s="208" t="s">
        <v>815</v>
      </c>
      <c r="B62" s="209" t="s">
        <v>772</v>
      </c>
      <c r="C62" s="210" t="s">
        <v>752</v>
      </c>
      <c r="D62" s="210" t="s">
        <v>752</v>
      </c>
    </row>
    <row r="63" spans="1:4" ht="13.2" x14ac:dyDescent="0.25">
      <c r="A63" s="208" t="s">
        <v>816</v>
      </c>
      <c r="B63" s="209" t="s">
        <v>774</v>
      </c>
      <c r="C63" s="210" t="s">
        <v>752</v>
      </c>
      <c r="D63" s="210" t="s">
        <v>752</v>
      </c>
    </row>
    <row r="64" spans="1:4" ht="39.6" x14ac:dyDescent="0.25">
      <c r="A64" s="208" t="s">
        <v>817</v>
      </c>
      <c r="B64" s="209" t="s">
        <v>769</v>
      </c>
      <c r="C64" s="210" t="s">
        <v>752</v>
      </c>
      <c r="D64" s="210" t="s">
        <v>752</v>
      </c>
    </row>
    <row r="65" spans="1:4" ht="26.4" x14ac:dyDescent="0.25">
      <c r="A65" s="208" t="s">
        <v>811</v>
      </c>
      <c r="B65" s="209" t="s">
        <v>768</v>
      </c>
      <c r="C65" s="210" t="s">
        <v>752</v>
      </c>
      <c r="D65" s="210" t="s">
        <v>752</v>
      </c>
    </row>
    <row r="66" spans="1:4" ht="26.4" x14ac:dyDescent="0.25">
      <c r="A66" s="208" t="s">
        <v>818</v>
      </c>
      <c r="B66" s="209" t="s">
        <v>774</v>
      </c>
      <c r="C66" s="210" t="s">
        <v>752</v>
      </c>
      <c r="D66" s="210" t="s">
        <v>752</v>
      </c>
    </row>
    <row r="67" spans="1:4" ht="39.6" x14ac:dyDescent="0.25">
      <c r="A67" s="208" t="s">
        <v>786</v>
      </c>
      <c r="B67" s="209" t="s">
        <v>772</v>
      </c>
      <c r="C67" s="210">
        <v>10.705364294627929</v>
      </c>
      <c r="D67" s="210" t="s">
        <v>752</v>
      </c>
    </row>
    <row r="68" spans="1:4" ht="26.4" x14ac:dyDescent="0.25">
      <c r="A68" s="208" t="s">
        <v>819</v>
      </c>
      <c r="B68" s="209" t="s">
        <v>774</v>
      </c>
      <c r="C68" s="210" t="s">
        <v>752</v>
      </c>
      <c r="D68" s="210" t="s">
        <v>752</v>
      </c>
    </row>
    <row r="69" spans="1:4" ht="26.4" x14ac:dyDescent="0.25">
      <c r="A69" s="208" t="s">
        <v>820</v>
      </c>
      <c r="B69" s="209" t="s">
        <v>768</v>
      </c>
      <c r="C69" s="210" t="s">
        <v>752</v>
      </c>
      <c r="D69" s="210" t="s">
        <v>752</v>
      </c>
    </row>
    <row r="70" spans="1:4" ht="26.4" x14ac:dyDescent="0.25">
      <c r="A70" s="208" t="s">
        <v>820</v>
      </c>
      <c r="B70" s="209" t="s">
        <v>768</v>
      </c>
      <c r="C70" s="210" t="s">
        <v>752</v>
      </c>
      <c r="D70" s="210" t="s">
        <v>752</v>
      </c>
    </row>
    <row r="71" spans="1:4" ht="39.6" x14ac:dyDescent="0.25">
      <c r="A71" s="208" t="s">
        <v>821</v>
      </c>
      <c r="B71" s="209" t="s">
        <v>772</v>
      </c>
      <c r="C71" s="210" t="s">
        <v>752</v>
      </c>
      <c r="D71" s="210" t="s">
        <v>752</v>
      </c>
    </row>
    <row r="72" spans="1:4" ht="39.6" x14ac:dyDescent="0.25">
      <c r="A72" s="208" t="s">
        <v>790</v>
      </c>
      <c r="B72" s="209" t="s">
        <v>768</v>
      </c>
      <c r="C72" s="210" t="s">
        <v>752</v>
      </c>
      <c r="D72" s="210" t="s">
        <v>752</v>
      </c>
    </row>
    <row r="73" spans="1:4" ht="26.4" x14ac:dyDescent="0.25">
      <c r="A73" s="208" t="s">
        <v>810</v>
      </c>
      <c r="B73" s="209" t="s">
        <v>768</v>
      </c>
      <c r="C73" s="210" t="s">
        <v>752</v>
      </c>
      <c r="D73" s="210" t="s">
        <v>752</v>
      </c>
    </row>
    <row r="74" spans="1:4" ht="39.6" x14ac:dyDescent="0.25">
      <c r="A74" s="208" t="s">
        <v>822</v>
      </c>
      <c r="B74" s="209" t="s">
        <v>769</v>
      </c>
      <c r="C74" s="210" t="s">
        <v>752</v>
      </c>
      <c r="D74" s="210" t="s">
        <v>752</v>
      </c>
    </row>
    <row r="75" spans="1:4" ht="39.6" x14ac:dyDescent="0.25">
      <c r="A75" s="208" t="s">
        <v>822</v>
      </c>
      <c r="B75" s="209" t="s">
        <v>769</v>
      </c>
      <c r="C75" s="210" t="s">
        <v>752</v>
      </c>
      <c r="D75" s="210" t="s">
        <v>752</v>
      </c>
    </row>
    <row r="76" spans="1:4" ht="26.4" x14ac:dyDescent="0.25">
      <c r="A76" s="208" t="s">
        <v>811</v>
      </c>
      <c r="B76" s="209" t="s">
        <v>768</v>
      </c>
      <c r="C76" s="210" t="s">
        <v>752</v>
      </c>
      <c r="D76" s="210" t="s">
        <v>752</v>
      </c>
    </row>
    <row r="77" spans="1:4" ht="26.4" x14ac:dyDescent="0.25">
      <c r="A77" s="208" t="s">
        <v>823</v>
      </c>
      <c r="B77" s="209" t="s">
        <v>773</v>
      </c>
      <c r="C77" s="210" t="s">
        <v>752</v>
      </c>
      <c r="D77" s="210" t="s">
        <v>752</v>
      </c>
    </row>
    <row r="78" spans="1:4" ht="13.2" x14ac:dyDescent="0.25">
      <c r="A78" s="208" t="s">
        <v>824</v>
      </c>
      <c r="B78" s="209" t="s">
        <v>752</v>
      </c>
      <c r="C78" s="210" t="s">
        <v>752</v>
      </c>
      <c r="D78" s="210" t="s">
        <v>752</v>
      </c>
    </row>
    <row r="79" spans="1:4" ht="13.2" x14ac:dyDescent="0.25">
      <c r="A79" s="208" t="s">
        <v>825</v>
      </c>
      <c r="B79" s="209" t="s">
        <v>752</v>
      </c>
      <c r="C79" s="210" t="s">
        <v>752</v>
      </c>
      <c r="D79" s="210" t="s">
        <v>752</v>
      </c>
    </row>
    <row r="80" spans="1:4" ht="13.2" x14ac:dyDescent="0.25">
      <c r="A80" s="208" t="s">
        <v>826</v>
      </c>
      <c r="B80" s="209" t="s">
        <v>752</v>
      </c>
      <c r="C80" s="210" t="s">
        <v>752</v>
      </c>
      <c r="D80" s="210" t="s">
        <v>752</v>
      </c>
    </row>
    <row r="81" spans="1:4" ht="13.2" x14ac:dyDescent="0.25">
      <c r="A81" s="208" t="s">
        <v>827</v>
      </c>
      <c r="B81" s="209" t="s">
        <v>752</v>
      </c>
      <c r="C81" s="210" t="s">
        <v>752</v>
      </c>
      <c r="D81" s="210" t="s">
        <v>752</v>
      </c>
    </row>
    <row r="82" spans="1:4" ht="26.4" x14ac:dyDescent="0.25">
      <c r="A82" s="208" t="s">
        <v>828</v>
      </c>
      <c r="B82" s="209" t="s">
        <v>825</v>
      </c>
      <c r="C82" s="210" t="s">
        <v>752</v>
      </c>
      <c r="D82" s="210" t="s">
        <v>752</v>
      </c>
    </row>
    <row r="83" spans="1:4" ht="13.2" x14ac:dyDescent="0.25">
      <c r="A83" s="208" t="s">
        <v>829</v>
      </c>
      <c r="B83" s="209" t="s">
        <v>827</v>
      </c>
      <c r="C83" s="210" t="s">
        <v>752</v>
      </c>
      <c r="D83" s="210" t="s">
        <v>752</v>
      </c>
    </row>
    <row r="84" spans="1:4" ht="13.2" x14ac:dyDescent="0.25">
      <c r="A84" s="208" t="s">
        <v>830</v>
      </c>
      <c r="B84" s="209" t="s">
        <v>827</v>
      </c>
      <c r="C84" s="210" t="s">
        <v>752</v>
      </c>
      <c r="D84" s="210" t="s">
        <v>752</v>
      </c>
    </row>
    <row r="85" spans="1:4" ht="26.4" x14ac:dyDescent="0.25">
      <c r="A85" s="208" t="s">
        <v>831</v>
      </c>
      <c r="B85" s="209" t="s">
        <v>824</v>
      </c>
      <c r="C85" s="210" t="s">
        <v>752</v>
      </c>
      <c r="D85" s="210" t="s">
        <v>752</v>
      </c>
    </row>
    <row r="86" spans="1:4" ht="13.2" x14ac:dyDescent="0.25">
      <c r="A86" s="208" t="s">
        <v>832</v>
      </c>
      <c r="B86" s="209" t="s">
        <v>825</v>
      </c>
      <c r="C86" s="210" t="s">
        <v>752</v>
      </c>
      <c r="D86" s="210" t="s">
        <v>752</v>
      </c>
    </row>
    <row r="87" spans="1:4" ht="26.4" x14ac:dyDescent="0.25">
      <c r="A87" s="208" t="s">
        <v>833</v>
      </c>
      <c r="B87" s="209" t="s">
        <v>824</v>
      </c>
      <c r="C87" s="210" t="s">
        <v>752</v>
      </c>
      <c r="D87" s="210" t="s">
        <v>752</v>
      </c>
    </row>
    <row r="88" spans="1:4" ht="26.4" x14ac:dyDescent="0.25">
      <c r="A88" s="208" t="s">
        <v>834</v>
      </c>
      <c r="B88" s="209" t="s">
        <v>825</v>
      </c>
      <c r="C88" s="210" t="s">
        <v>752</v>
      </c>
      <c r="D88" s="210" t="s">
        <v>752</v>
      </c>
    </row>
    <row r="89" spans="1:4" ht="26.4" x14ac:dyDescent="0.25">
      <c r="A89" s="208" t="s">
        <v>835</v>
      </c>
      <c r="B89" s="209" t="s">
        <v>827</v>
      </c>
      <c r="C89" s="210" t="s">
        <v>752</v>
      </c>
      <c r="D89" s="210" t="s">
        <v>752</v>
      </c>
    </row>
    <row r="90" spans="1:4" ht="26.4" x14ac:dyDescent="0.25">
      <c r="A90" s="208" t="s">
        <v>836</v>
      </c>
      <c r="B90" s="209" t="s">
        <v>825</v>
      </c>
      <c r="C90" s="210" t="s">
        <v>752</v>
      </c>
      <c r="D90" s="210" t="s">
        <v>752</v>
      </c>
    </row>
    <row r="91" spans="1:4" ht="26.4" x14ac:dyDescent="0.25">
      <c r="A91" s="208" t="s">
        <v>837</v>
      </c>
      <c r="B91" s="209" t="s">
        <v>826</v>
      </c>
      <c r="C91" s="210" t="s">
        <v>752</v>
      </c>
      <c r="D91" s="210" t="s">
        <v>752</v>
      </c>
    </row>
    <row r="92" spans="1:4" ht="26.4" x14ac:dyDescent="0.25">
      <c r="A92" s="208" t="s">
        <v>838</v>
      </c>
      <c r="B92" s="209" t="s">
        <v>827</v>
      </c>
      <c r="C92" s="210" t="s">
        <v>752</v>
      </c>
      <c r="D92" s="210" t="s">
        <v>752</v>
      </c>
    </row>
    <row r="93" spans="1:4" ht="26.4" x14ac:dyDescent="0.25">
      <c r="A93" s="208" t="s">
        <v>839</v>
      </c>
      <c r="B93" s="209" t="s">
        <v>826</v>
      </c>
      <c r="C93" s="210" t="s">
        <v>752</v>
      </c>
      <c r="D93" s="210" t="s">
        <v>752</v>
      </c>
    </row>
    <row r="94" spans="1:4" ht="26.4" x14ac:dyDescent="0.25">
      <c r="A94" s="208" t="s">
        <v>840</v>
      </c>
      <c r="B94" s="209" t="s">
        <v>828</v>
      </c>
      <c r="C94" s="210" t="s">
        <v>752</v>
      </c>
      <c r="D94" s="210" t="s">
        <v>752</v>
      </c>
    </row>
    <row r="95" spans="1:4" ht="26.4" x14ac:dyDescent="0.25">
      <c r="A95" s="208" t="s">
        <v>841</v>
      </c>
      <c r="B95" s="209" t="s">
        <v>825</v>
      </c>
      <c r="C95" s="210" t="s">
        <v>752</v>
      </c>
      <c r="D95" s="210" t="s">
        <v>752</v>
      </c>
    </row>
    <row r="96" spans="1:4" ht="26.4" x14ac:dyDescent="0.25">
      <c r="A96" s="208" t="s">
        <v>841</v>
      </c>
      <c r="B96" s="209" t="s">
        <v>825</v>
      </c>
      <c r="C96" s="210" t="s">
        <v>752</v>
      </c>
      <c r="D96" s="210" t="s">
        <v>752</v>
      </c>
    </row>
    <row r="97" spans="1:4" ht="26.4" x14ac:dyDescent="0.25">
      <c r="A97" s="208" t="s">
        <v>842</v>
      </c>
      <c r="B97" s="209" t="s">
        <v>826</v>
      </c>
      <c r="C97" s="210" t="s">
        <v>752</v>
      </c>
      <c r="D97" s="210" t="s">
        <v>752</v>
      </c>
    </row>
    <row r="98" spans="1:4" ht="26.4" x14ac:dyDescent="0.25">
      <c r="A98" s="208" t="s">
        <v>842</v>
      </c>
      <c r="B98" s="209" t="s">
        <v>826</v>
      </c>
      <c r="C98" s="210" t="s">
        <v>752</v>
      </c>
      <c r="D98" s="210" t="s">
        <v>752</v>
      </c>
    </row>
    <row r="99" spans="1:4" ht="26.4" x14ac:dyDescent="0.25">
      <c r="A99" s="208" t="s">
        <v>843</v>
      </c>
      <c r="B99" s="209" t="s">
        <v>824</v>
      </c>
      <c r="C99" s="210" t="s">
        <v>752</v>
      </c>
      <c r="D99" s="210" t="s">
        <v>752</v>
      </c>
    </row>
    <row r="100" spans="1:4" ht="26.4" x14ac:dyDescent="0.25">
      <c r="A100" s="208" t="s">
        <v>843</v>
      </c>
      <c r="B100" s="209" t="s">
        <v>824</v>
      </c>
      <c r="C100" s="210" t="s">
        <v>752</v>
      </c>
      <c r="D100" s="210" t="s">
        <v>752</v>
      </c>
    </row>
    <row r="101" spans="1:4" ht="13.2" x14ac:dyDescent="0.25">
      <c r="A101" s="208" t="s">
        <v>844</v>
      </c>
      <c r="B101" s="209" t="s">
        <v>829</v>
      </c>
      <c r="C101" s="210" t="s">
        <v>752</v>
      </c>
      <c r="D101" s="210" t="s">
        <v>752</v>
      </c>
    </row>
    <row r="102" spans="1:4" ht="13.2" x14ac:dyDescent="0.25">
      <c r="A102" s="208" t="s">
        <v>845</v>
      </c>
      <c r="B102" s="209" t="s">
        <v>824</v>
      </c>
      <c r="C102" s="210" t="s">
        <v>752</v>
      </c>
      <c r="D102" s="210" t="s">
        <v>752</v>
      </c>
    </row>
    <row r="103" spans="1:4" ht="13.2" x14ac:dyDescent="0.25">
      <c r="A103" s="208" t="s">
        <v>846</v>
      </c>
      <c r="B103" s="209" t="s">
        <v>830</v>
      </c>
      <c r="C103" s="210" t="s">
        <v>752</v>
      </c>
      <c r="D103" s="210" t="s">
        <v>752</v>
      </c>
    </row>
    <row r="104" spans="1:4" ht="26.4" x14ac:dyDescent="0.25">
      <c r="A104" s="208" t="s">
        <v>847</v>
      </c>
      <c r="B104" s="209" t="s">
        <v>824</v>
      </c>
      <c r="C104" s="210" t="s">
        <v>752</v>
      </c>
      <c r="D104" s="210" t="s">
        <v>752</v>
      </c>
    </row>
    <row r="105" spans="1:4" ht="26.4" x14ac:dyDescent="0.25">
      <c r="A105" s="208" t="s">
        <v>847</v>
      </c>
      <c r="B105" s="209" t="s">
        <v>824</v>
      </c>
      <c r="C105" s="210" t="s">
        <v>752</v>
      </c>
      <c r="D105" s="210" t="s">
        <v>752</v>
      </c>
    </row>
    <row r="106" spans="1:4" ht="26.4" x14ac:dyDescent="0.25">
      <c r="A106" s="208" t="s">
        <v>847</v>
      </c>
      <c r="B106" s="209" t="s">
        <v>824</v>
      </c>
      <c r="C106" s="210" t="s">
        <v>752</v>
      </c>
      <c r="D106" s="210" t="s">
        <v>752</v>
      </c>
    </row>
    <row r="107" spans="1:4" ht="26.4" x14ac:dyDescent="0.25">
      <c r="A107" s="208" t="s">
        <v>841</v>
      </c>
      <c r="B107" s="209" t="s">
        <v>825</v>
      </c>
      <c r="C107" s="210" t="s">
        <v>752</v>
      </c>
      <c r="D107" s="210" t="s">
        <v>752</v>
      </c>
    </row>
    <row r="108" spans="1:4" ht="26.4" x14ac:dyDescent="0.25">
      <c r="A108" s="208" t="s">
        <v>848</v>
      </c>
      <c r="B108" s="209" t="s">
        <v>827</v>
      </c>
      <c r="C108" s="210" t="s">
        <v>752</v>
      </c>
      <c r="D108" s="210" t="s">
        <v>752</v>
      </c>
    </row>
    <row r="109" spans="1:4" ht="26.4" x14ac:dyDescent="0.25">
      <c r="A109" s="208" t="s">
        <v>848</v>
      </c>
      <c r="B109" s="209" t="s">
        <v>827</v>
      </c>
      <c r="C109" s="210" t="s">
        <v>752</v>
      </c>
      <c r="D109" s="210" t="s">
        <v>752</v>
      </c>
    </row>
    <row r="110" spans="1:4" ht="26.4" x14ac:dyDescent="0.25">
      <c r="A110" s="208" t="s">
        <v>848</v>
      </c>
      <c r="B110" s="209" t="s">
        <v>827</v>
      </c>
      <c r="C110" s="210" t="s">
        <v>752</v>
      </c>
      <c r="D110" s="210" t="s">
        <v>752</v>
      </c>
    </row>
    <row r="111" spans="1:4" ht="26.4" x14ac:dyDescent="0.25">
      <c r="A111" s="208" t="s">
        <v>849</v>
      </c>
      <c r="B111" s="209" t="s">
        <v>825</v>
      </c>
      <c r="C111" s="210" t="s">
        <v>752</v>
      </c>
      <c r="D111" s="210" t="s">
        <v>752</v>
      </c>
    </row>
    <row r="112" spans="1:4" ht="26.4" x14ac:dyDescent="0.25">
      <c r="A112" s="208" t="s">
        <v>843</v>
      </c>
      <c r="B112" s="209" t="s">
        <v>824</v>
      </c>
      <c r="C112" s="210" t="s">
        <v>752</v>
      </c>
      <c r="D112" s="210" t="s">
        <v>752</v>
      </c>
    </row>
    <row r="113" spans="1:4" ht="26.4" x14ac:dyDescent="0.25">
      <c r="A113" s="208" t="s">
        <v>850</v>
      </c>
      <c r="B113" s="209" t="s">
        <v>827</v>
      </c>
      <c r="C113" s="210" t="s">
        <v>752</v>
      </c>
      <c r="D113" s="210" t="s">
        <v>752</v>
      </c>
    </row>
    <row r="114" spans="1:4" ht="26.4" x14ac:dyDescent="0.25">
      <c r="A114" s="208" t="s">
        <v>850</v>
      </c>
      <c r="B114" s="209" t="s">
        <v>827</v>
      </c>
      <c r="C114" s="210" t="s">
        <v>752</v>
      </c>
      <c r="D114" s="210" t="s">
        <v>752</v>
      </c>
    </row>
    <row r="115" spans="1:4" ht="26.4" x14ac:dyDescent="0.25">
      <c r="A115" s="208" t="s">
        <v>851</v>
      </c>
      <c r="B115" s="209" t="s">
        <v>827</v>
      </c>
      <c r="C115" s="210" t="s">
        <v>752</v>
      </c>
      <c r="D115" s="210" t="s">
        <v>752</v>
      </c>
    </row>
    <row r="116" spans="1:4" ht="26.4" x14ac:dyDescent="0.25">
      <c r="A116" s="208" t="s">
        <v>852</v>
      </c>
      <c r="B116" s="209" t="s">
        <v>828</v>
      </c>
      <c r="C116" s="210" t="s">
        <v>752</v>
      </c>
      <c r="D116" s="210" t="s">
        <v>752</v>
      </c>
    </row>
    <row r="117" spans="1:4" ht="26.4" x14ac:dyDescent="0.25">
      <c r="A117" s="208" t="s">
        <v>853</v>
      </c>
      <c r="B117" s="209" t="s">
        <v>824</v>
      </c>
      <c r="C117" s="210" t="s">
        <v>752</v>
      </c>
      <c r="D117" s="210" t="s">
        <v>752</v>
      </c>
    </row>
    <row r="118" spans="1:4" ht="26.4" x14ac:dyDescent="0.25">
      <c r="A118" s="208" t="s">
        <v>854</v>
      </c>
      <c r="B118" s="209" t="s">
        <v>825</v>
      </c>
      <c r="C118" s="210" t="s">
        <v>752</v>
      </c>
      <c r="D118" s="210" t="s">
        <v>752</v>
      </c>
    </row>
    <row r="119" spans="1:4" ht="13.2" x14ac:dyDescent="0.25">
      <c r="A119" s="208" t="s">
        <v>855</v>
      </c>
      <c r="B119" s="209" t="s">
        <v>827</v>
      </c>
      <c r="C119" s="210">
        <v>5.2240936691401085</v>
      </c>
      <c r="D119" s="210" t="s">
        <v>752</v>
      </c>
    </row>
    <row r="120" spans="1:4" ht="13.2" x14ac:dyDescent="0.25">
      <c r="A120" s="208" t="s">
        <v>845</v>
      </c>
      <c r="B120" s="209" t="s">
        <v>824</v>
      </c>
      <c r="C120" s="210" t="s">
        <v>752</v>
      </c>
      <c r="D120" s="210" t="s">
        <v>752</v>
      </c>
    </row>
    <row r="121" spans="1:4" ht="26.4" x14ac:dyDescent="0.25">
      <c r="A121" s="208" t="s">
        <v>856</v>
      </c>
      <c r="B121" s="209" t="s">
        <v>827</v>
      </c>
      <c r="C121" s="210" t="s">
        <v>752</v>
      </c>
      <c r="D121" s="210" t="s">
        <v>752</v>
      </c>
    </row>
    <row r="122" spans="1:4" ht="26.4" x14ac:dyDescent="0.25">
      <c r="A122" s="208" t="s">
        <v>857</v>
      </c>
      <c r="B122" s="209" t="s">
        <v>828</v>
      </c>
      <c r="C122" s="210" t="s">
        <v>752</v>
      </c>
      <c r="D122" s="210" t="s">
        <v>752</v>
      </c>
    </row>
    <row r="123" spans="1:4" ht="26.4" x14ac:dyDescent="0.25">
      <c r="A123" s="208" t="s">
        <v>858</v>
      </c>
      <c r="B123" s="209" t="s">
        <v>827</v>
      </c>
      <c r="C123" s="210" t="s">
        <v>752</v>
      </c>
      <c r="D123" s="210" t="s">
        <v>752</v>
      </c>
    </row>
    <row r="124" spans="1:4" ht="26.4" x14ac:dyDescent="0.25">
      <c r="A124" s="208" t="s">
        <v>858</v>
      </c>
      <c r="B124" s="209" t="s">
        <v>827</v>
      </c>
      <c r="C124" s="210" t="s">
        <v>752</v>
      </c>
      <c r="D124" s="210" t="s">
        <v>752</v>
      </c>
    </row>
    <row r="125" spans="1:4" ht="26.4" x14ac:dyDescent="0.25">
      <c r="A125" s="208" t="s">
        <v>859</v>
      </c>
      <c r="B125" s="209" t="s">
        <v>828</v>
      </c>
      <c r="C125" s="210" t="s">
        <v>752</v>
      </c>
      <c r="D125" s="210" t="s">
        <v>752</v>
      </c>
    </row>
    <row r="126" spans="1:4" ht="13.2" x14ac:dyDescent="0.25">
      <c r="A126" s="208" t="s">
        <v>860</v>
      </c>
      <c r="B126" s="209" t="s">
        <v>832</v>
      </c>
      <c r="C126" s="210" t="s">
        <v>752</v>
      </c>
      <c r="D126" s="210" t="s">
        <v>752</v>
      </c>
    </row>
    <row r="127" spans="1:4" ht="26.4" x14ac:dyDescent="0.25">
      <c r="A127" s="208" t="s">
        <v>861</v>
      </c>
      <c r="B127" s="209" t="s">
        <v>827</v>
      </c>
      <c r="C127" s="210" t="s">
        <v>752</v>
      </c>
      <c r="D127" s="210" t="s">
        <v>752</v>
      </c>
    </row>
    <row r="128" spans="1:4" ht="26.4" x14ac:dyDescent="0.25">
      <c r="A128" s="208" t="s">
        <v>861</v>
      </c>
      <c r="B128" s="209" t="s">
        <v>827</v>
      </c>
      <c r="C128" s="210" t="s">
        <v>752</v>
      </c>
      <c r="D128" s="210" t="s">
        <v>752</v>
      </c>
    </row>
    <row r="129" spans="1:4" ht="26.4" x14ac:dyDescent="0.25">
      <c r="A129" s="208" t="s">
        <v>861</v>
      </c>
      <c r="B129" s="209" t="s">
        <v>827</v>
      </c>
      <c r="C129" s="210" t="s">
        <v>752</v>
      </c>
      <c r="D129" s="210" t="s">
        <v>752</v>
      </c>
    </row>
    <row r="130" spans="1:4" ht="26.4" x14ac:dyDescent="0.25">
      <c r="A130" s="208" t="s">
        <v>862</v>
      </c>
      <c r="B130" s="209" t="s">
        <v>824</v>
      </c>
      <c r="C130" s="210" t="s">
        <v>752</v>
      </c>
      <c r="D130" s="210" t="s">
        <v>752</v>
      </c>
    </row>
    <row r="131" spans="1:4" ht="26.4" x14ac:dyDescent="0.25">
      <c r="A131" s="208" t="s">
        <v>862</v>
      </c>
      <c r="B131" s="209" t="s">
        <v>824</v>
      </c>
      <c r="C131" s="210" t="s">
        <v>752</v>
      </c>
      <c r="D131" s="210" t="s">
        <v>752</v>
      </c>
    </row>
    <row r="132" spans="1:4" ht="13.2" x14ac:dyDescent="0.25">
      <c r="A132" s="208" t="s">
        <v>855</v>
      </c>
      <c r="B132" s="209" t="s">
        <v>827</v>
      </c>
      <c r="C132" s="210">
        <v>5.2240936691401085</v>
      </c>
      <c r="D132" s="210" t="s">
        <v>752</v>
      </c>
    </row>
    <row r="133" spans="1:4" ht="13.2" x14ac:dyDescent="0.25">
      <c r="A133" s="208" t="s">
        <v>855</v>
      </c>
      <c r="B133" s="209" t="s">
        <v>827</v>
      </c>
      <c r="C133" s="210">
        <v>5.2240936691401085</v>
      </c>
      <c r="D133" s="210" t="s">
        <v>752</v>
      </c>
    </row>
    <row r="134" spans="1:4" ht="13.2" x14ac:dyDescent="0.25">
      <c r="A134" s="208" t="s">
        <v>855</v>
      </c>
      <c r="B134" s="209" t="s">
        <v>827</v>
      </c>
      <c r="C134" s="210">
        <v>5.2240936691401085</v>
      </c>
      <c r="D134" s="210" t="s">
        <v>752</v>
      </c>
    </row>
    <row r="135" spans="1:4" ht="26.4" x14ac:dyDescent="0.25">
      <c r="A135" s="208" t="s">
        <v>851</v>
      </c>
      <c r="B135" s="209" t="s">
        <v>827</v>
      </c>
      <c r="C135" s="210" t="s">
        <v>752</v>
      </c>
      <c r="D135" s="210" t="s">
        <v>752</v>
      </c>
    </row>
    <row r="136" spans="1:4" ht="26.4" x14ac:dyDescent="0.25">
      <c r="A136" s="208" t="s">
        <v>851</v>
      </c>
      <c r="B136" s="209" t="s">
        <v>827</v>
      </c>
      <c r="C136" s="210" t="s">
        <v>752</v>
      </c>
      <c r="D136" s="210" t="s">
        <v>752</v>
      </c>
    </row>
    <row r="137" spans="1:4" ht="26.4" x14ac:dyDescent="0.25">
      <c r="A137" s="208" t="s">
        <v>863</v>
      </c>
      <c r="B137" s="209" t="s">
        <v>825</v>
      </c>
      <c r="C137" s="210" t="s">
        <v>752</v>
      </c>
      <c r="D137" s="210" t="s">
        <v>752</v>
      </c>
    </row>
    <row r="138" spans="1:4" ht="26.4" x14ac:dyDescent="0.25">
      <c r="A138" s="208" t="s">
        <v>863</v>
      </c>
      <c r="B138" s="209" t="s">
        <v>825</v>
      </c>
      <c r="C138" s="210" t="s">
        <v>752</v>
      </c>
      <c r="D138" s="210" t="s">
        <v>752</v>
      </c>
    </row>
    <row r="139" spans="1:4" ht="26.4" x14ac:dyDescent="0.25">
      <c r="A139" s="208" t="s">
        <v>854</v>
      </c>
      <c r="B139" s="209" t="s">
        <v>825</v>
      </c>
      <c r="C139" s="210" t="s">
        <v>752</v>
      </c>
      <c r="D139" s="210" t="s">
        <v>752</v>
      </c>
    </row>
    <row r="140" spans="1:4" ht="26.4" x14ac:dyDescent="0.25">
      <c r="A140" s="208" t="s">
        <v>864</v>
      </c>
      <c r="B140" s="209" t="s">
        <v>826</v>
      </c>
      <c r="C140" s="210" t="s">
        <v>752</v>
      </c>
      <c r="D140" s="210" t="s">
        <v>752</v>
      </c>
    </row>
    <row r="141" spans="1:4" ht="26.4" x14ac:dyDescent="0.25">
      <c r="A141" s="208" t="s">
        <v>865</v>
      </c>
      <c r="B141" s="209" t="s">
        <v>825</v>
      </c>
      <c r="C141" s="210" t="s">
        <v>752</v>
      </c>
      <c r="D141" s="210" t="s">
        <v>752</v>
      </c>
    </row>
    <row r="142" spans="1:4" ht="26.4" x14ac:dyDescent="0.25">
      <c r="A142" s="208" t="s">
        <v>865</v>
      </c>
      <c r="B142" s="209" t="s">
        <v>825</v>
      </c>
      <c r="C142" s="210" t="s">
        <v>752</v>
      </c>
      <c r="D142" s="210" t="s">
        <v>752</v>
      </c>
    </row>
    <row r="143" spans="1:4" ht="26.4" x14ac:dyDescent="0.25">
      <c r="A143" s="208" t="s">
        <v>866</v>
      </c>
      <c r="B143" s="209" t="s">
        <v>826</v>
      </c>
      <c r="C143" s="210" t="s">
        <v>752</v>
      </c>
      <c r="D143" s="210" t="s">
        <v>752</v>
      </c>
    </row>
    <row r="144" spans="1:4" ht="26.4" x14ac:dyDescent="0.25">
      <c r="A144" s="208" t="s">
        <v>866</v>
      </c>
      <c r="B144" s="209" t="s">
        <v>826</v>
      </c>
      <c r="C144" s="210" t="s">
        <v>752</v>
      </c>
      <c r="D144" s="210" t="s">
        <v>752</v>
      </c>
    </row>
    <row r="145" spans="1:4" ht="26.4" x14ac:dyDescent="0.25">
      <c r="A145" s="208" t="s">
        <v>866</v>
      </c>
      <c r="B145" s="209" t="s">
        <v>826</v>
      </c>
      <c r="C145" s="210" t="s">
        <v>752</v>
      </c>
      <c r="D145" s="210" t="s">
        <v>752</v>
      </c>
    </row>
    <row r="146" spans="1:4" ht="26.4" x14ac:dyDescent="0.25">
      <c r="A146" s="208" t="s">
        <v>850</v>
      </c>
      <c r="B146" s="209" t="s">
        <v>827</v>
      </c>
      <c r="C146" s="210" t="s">
        <v>752</v>
      </c>
      <c r="D146" s="210" t="s">
        <v>752</v>
      </c>
    </row>
    <row r="147" spans="1:4" ht="39.6" x14ac:dyDescent="0.25">
      <c r="A147" s="208" t="s">
        <v>867</v>
      </c>
      <c r="B147" s="209" t="s">
        <v>839</v>
      </c>
      <c r="C147" s="210" t="s">
        <v>752</v>
      </c>
      <c r="D147" s="210" t="s">
        <v>752</v>
      </c>
    </row>
    <row r="148" spans="1:4" ht="26.4" x14ac:dyDescent="0.25">
      <c r="A148" s="208" t="s">
        <v>864</v>
      </c>
      <c r="B148" s="209" t="s">
        <v>826</v>
      </c>
      <c r="C148" s="210" t="s">
        <v>752</v>
      </c>
      <c r="D148" s="210" t="s">
        <v>752</v>
      </c>
    </row>
    <row r="149" spans="1:4" ht="26.4" x14ac:dyDescent="0.25">
      <c r="A149" s="208" t="s">
        <v>864</v>
      </c>
      <c r="B149" s="209" t="s">
        <v>826</v>
      </c>
      <c r="C149" s="210" t="s">
        <v>752</v>
      </c>
      <c r="D149" s="210" t="s">
        <v>752</v>
      </c>
    </row>
    <row r="150" spans="1:4" ht="13.2" x14ac:dyDescent="0.25">
      <c r="A150" s="208" t="s">
        <v>868</v>
      </c>
      <c r="B150" s="209" t="s">
        <v>752</v>
      </c>
      <c r="C150" s="210">
        <v>0.209630602524504</v>
      </c>
      <c r="D150" s="210" t="s">
        <v>752</v>
      </c>
    </row>
    <row r="151" spans="1:4" ht="26.4" x14ac:dyDescent="0.25">
      <c r="A151" s="208" t="s">
        <v>869</v>
      </c>
      <c r="B151" s="209" t="s">
        <v>752</v>
      </c>
      <c r="C151" s="210" t="s">
        <v>752</v>
      </c>
      <c r="D151" s="210" t="s">
        <v>752</v>
      </c>
    </row>
    <row r="152" spans="1:4" ht="26.4" x14ac:dyDescent="0.25">
      <c r="A152" s="208" t="s">
        <v>870</v>
      </c>
      <c r="B152" s="209" t="s">
        <v>752</v>
      </c>
      <c r="C152" s="210" t="s">
        <v>752</v>
      </c>
      <c r="D152" s="210" t="s">
        <v>752</v>
      </c>
    </row>
    <row r="153" spans="1:4" ht="52.8" x14ac:dyDescent="0.25">
      <c r="A153" s="208" t="s">
        <v>871</v>
      </c>
      <c r="B153" s="209" t="s">
        <v>752</v>
      </c>
      <c r="C153" s="210">
        <v>0.20963058050544353</v>
      </c>
      <c r="D153" s="210" t="s">
        <v>752</v>
      </c>
    </row>
    <row r="154" spans="1:4" ht="66" x14ac:dyDescent="0.25">
      <c r="A154" s="208" t="s">
        <v>872</v>
      </c>
      <c r="B154" s="209" t="s">
        <v>752</v>
      </c>
      <c r="C154" s="210">
        <v>7.5107076015484608E-2</v>
      </c>
      <c r="D154" s="210" t="s">
        <v>752</v>
      </c>
    </row>
    <row r="155" spans="1:4" ht="13.2" x14ac:dyDescent="0.25">
      <c r="A155" s="208" t="s">
        <v>873</v>
      </c>
      <c r="B155" s="209" t="s">
        <v>868</v>
      </c>
      <c r="C155" s="210" t="s">
        <v>752</v>
      </c>
      <c r="D155" s="210" t="s">
        <v>752</v>
      </c>
    </row>
    <row r="156" spans="1:4" ht="13.2" x14ac:dyDescent="0.25">
      <c r="A156" s="208" t="s">
        <v>874</v>
      </c>
      <c r="B156" s="209" t="s">
        <v>868</v>
      </c>
      <c r="C156" s="210" t="s">
        <v>752</v>
      </c>
      <c r="D156" s="210" t="s">
        <v>752</v>
      </c>
    </row>
    <row r="157" spans="1:4" ht="26.4" x14ac:dyDescent="0.25">
      <c r="A157" s="208" t="s">
        <v>875</v>
      </c>
      <c r="B157" s="209" t="s">
        <v>868</v>
      </c>
      <c r="C157" s="210" t="s">
        <v>752</v>
      </c>
      <c r="D157" s="210" t="s">
        <v>752</v>
      </c>
    </row>
    <row r="158" spans="1:4" ht="13.2" x14ac:dyDescent="0.25">
      <c r="A158" s="208" t="s">
        <v>876</v>
      </c>
      <c r="B158" s="209" t="s">
        <v>868</v>
      </c>
      <c r="C158" s="210" t="s">
        <v>752</v>
      </c>
      <c r="D158" s="210" t="s">
        <v>752</v>
      </c>
    </row>
    <row r="159" spans="1:4" ht="13.2" x14ac:dyDescent="0.25">
      <c r="A159" s="208" t="s">
        <v>877</v>
      </c>
      <c r="B159" s="209" t="s">
        <v>868</v>
      </c>
      <c r="C159" s="210" t="s">
        <v>752</v>
      </c>
      <c r="D159" s="210" t="s">
        <v>752</v>
      </c>
    </row>
    <row r="160" spans="1:4" ht="13.2" x14ac:dyDescent="0.25">
      <c r="A160" s="208" t="s">
        <v>878</v>
      </c>
      <c r="B160" s="209" t="s">
        <v>868</v>
      </c>
      <c r="C160" s="210" t="s">
        <v>752</v>
      </c>
      <c r="D160" s="210" t="s">
        <v>752</v>
      </c>
    </row>
    <row r="161" spans="1:4" ht="39.6" x14ac:dyDescent="0.25">
      <c r="A161" s="208" t="s">
        <v>879</v>
      </c>
      <c r="B161" s="209" t="s">
        <v>872</v>
      </c>
      <c r="C161" s="210" t="s">
        <v>752</v>
      </c>
      <c r="D161" s="210" t="s">
        <v>752</v>
      </c>
    </row>
    <row r="162" spans="1:4" ht="13.2" x14ac:dyDescent="0.25">
      <c r="A162" s="208" t="s">
        <v>880</v>
      </c>
      <c r="B162" s="209" t="s">
        <v>868</v>
      </c>
      <c r="C162" s="210" t="s">
        <v>752</v>
      </c>
      <c r="D162" s="210" t="s">
        <v>752</v>
      </c>
    </row>
    <row r="163" spans="1:4" ht="26.4" x14ac:dyDescent="0.25">
      <c r="A163" s="208" t="s">
        <v>881</v>
      </c>
      <c r="B163" s="209" t="s">
        <v>868</v>
      </c>
      <c r="C163" s="210" t="s">
        <v>752</v>
      </c>
      <c r="D163" s="210" t="s">
        <v>752</v>
      </c>
    </row>
    <row r="164" spans="1:4" ht="26.4" x14ac:dyDescent="0.25">
      <c r="A164" s="208" t="s">
        <v>882</v>
      </c>
      <c r="B164" s="209" t="s">
        <v>868</v>
      </c>
      <c r="C164" s="210" t="s">
        <v>752</v>
      </c>
      <c r="D164" s="210" t="s">
        <v>752</v>
      </c>
    </row>
    <row r="165" spans="1:4" ht="26.4" x14ac:dyDescent="0.25">
      <c r="A165" s="208" t="s">
        <v>883</v>
      </c>
      <c r="B165" s="209" t="s">
        <v>869</v>
      </c>
      <c r="C165" s="210" t="s">
        <v>752</v>
      </c>
      <c r="D165" s="210" t="s">
        <v>752</v>
      </c>
    </row>
    <row r="166" spans="1:4" ht="26.4" x14ac:dyDescent="0.25">
      <c r="A166" s="208" t="s">
        <v>884</v>
      </c>
      <c r="B166" s="209" t="s">
        <v>869</v>
      </c>
      <c r="C166" s="210" t="s">
        <v>752</v>
      </c>
      <c r="D166" s="210" t="s">
        <v>752</v>
      </c>
    </row>
    <row r="167" spans="1:4" ht="26.4" x14ac:dyDescent="0.25">
      <c r="A167" s="208" t="s">
        <v>884</v>
      </c>
      <c r="B167" s="209" t="s">
        <v>869</v>
      </c>
      <c r="C167" s="210" t="s">
        <v>752</v>
      </c>
      <c r="D167" s="210" t="s">
        <v>752</v>
      </c>
    </row>
    <row r="168" spans="1:4" ht="26.4" x14ac:dyDescent="0.25">
      <c r="A168" s="208" t="s">
        <v>885</v>
      </c>
      <c r="B168" s="209" t="s">
        <v>868</v>
      </c>
      <c r="C168" s="210" t="s">
        <v>752</v>
      </c>
      <c r="D168" s="210" t="s">
        <v>752</v>
      </c>
    </row>
    <row r="169" spans="1:4" ht="26.4" x14ac:dyDescent="0.25">
      <c r="A169" s="208" t="s">
        <v>886</v>
      </c>
      <c r="B169" s="209" t="s">
        <v>868</v>
      </c>
      <c r="C169" s="210" t="s">
        <v>752</v>
      </c>
      <c r="D169" s="210" t="s">
        <v>752</v>
      </c>
    </row>
    <row r="170" spans="1:4" ht="26.4" x14ac:dyDescent="0.25">
      <c r="A170" s="208" t="s">
        <v>887</v>
      </c>
      <c r="B170" s="209" t="s">
        <v>868</v>
      </c>
      <c r="C170" s="210" t="s">
        <v>752</v>
      </c>
      <c r="D170" s="210" t="s">
        <v>752</v>
      </c>
    </row>
    <row r="171" spans="1:4" ht="26.4" x14ac:dyDescent="0.25">
      <c r="A171" s="208" t="s">
        <v>888</v>
      </c>
      <c r="B171" s="209" t="s">
        <v>868</v>
      </c>
      <c r="C171" s="210" t="s">
        <v>752</v>
      </c>
      <c r="D171" s="210" t="s">
        <v>752</v>
      </c>
    </row>
    <row r="172" spans="1:4" ht="26.4" x14ac:dyDescent="0.25">
      <c r="A172" s="208" t="s">
        <v>889</v>
      </c>
      <c r="B172" s="209" t="s">
        <v>868</v>
      </c>
      <c r="C172" s="210" t="s">
        <v>752</v>
      </c>
      <c r="D172" s="210" t="s">
        <v>752</v>
      </c>
    </row>
    <row r="173" spans="1:4" ht="13.2" x14ac:dyDescent="0.25">
      <c r="A173" s="208" t="s">
        <v>890</v>
      </c>
      <c r="B173" s="209" t="s">
        <v>868</v>
      </c>
      <c r="C173" s="210" t="s">
        <v>752</v>
      </c>
      <c r="D173" s="210" t="s">
        <v>752</v>
      </c>
    </row>
    <row r="174" spans="1:4" ht="26.4" x14ac:dyDescent="0.25">
      <c r="A174" s="208" t="s">
        <v>891</v>
      </c>
      <c r="B174" s="209" t="s">
        <v>868</v>
      </c>
      <c r="C174" s="210" t="s">
        <v>752</v>
      </c>
      <c r="D174" s="210" t="s">
        <v>752</v>
      </c>
    </row>
    <row r="175" spans="1:4" ht="26.4" x14ac:dyDescent="0.25">
      <c r="A175" s="208" t="s">
        <v>888</v>
      </c>
      <c r="B175" s="209" t="s">
        <v>868</v>
      </c>
      <c r="C175" s="210" t="s">
        <v>752</v>
      </c>
      <c r="D175" s="210" t="s">
        <v>752</v>
      </c>
    </row>
    <row r="176" spans="1:4" ht="26.4" x14ac:dyDescent="0.25">
      <c r="A176" s="208" t="s">
        <v>892</v>
      </c>
      <c r="B176" s="209" t="s">
        <v>868</v>
      </c>
      <c r="C176" s="210" t="s">
        <v>752</v>
      </c>
      <c r="D176" s="210" t="s">
        <v>752</v>
      </c>
    </row>
    <row r="177" spans="1:4" ht="26.4" x14ac:dyDescent="0.25">
      <c r="A177" s="208" t="s">
        <v>892</v>
      </c>
      <c r="B177" s="209" t="s">
        <v>868</v>
      </c>
      <c r="C177" s="210" t="s">
        <v>752</v>
      </c>
      <c r="D177" s="210" t="s">
        <v>752</v>
      </c>
    </row>
    <row r="178" spans="1:4" ht="26.4" x14ac:dyDescent="0.25">
      <c r="A178" s="208" t="s">
        <v>893</v>
      </c>
      <c r="B178" s="209" t="s">
        <v>868</v>
      </c>
      <c r="C178" s="210" t="s">
        <v>752</v>
      </c>
      <c r="D178" s="210" t="s">
        <v>752</v>
      </c>
    </row>
    <row r="179" spans="1:4" ht="26.4" x14ac:dyDescent="0.25">
      <c r="A179" s="208" t="s">
        <v>894</v>
      </c>
      <c r="B179" s="209" t="s">
        <v>868</v>
      </c>
      <c r="C179" s="210" t="s">
        <v>752</v>
      </c>
      <c r="D179" s="210" t="s">
        <v>752</v>
      </c>
    </row>
    <row r="180" spans="1:4" ht="13.2" x14ac:dyDescent="0.25">
      <c r="A180" s="208" t="s">
        <v>895</v>
      </c>
      <c r="B180" s="209" t="s">
        <v>873</v>
      </c>
      <c r="C180" s="210" t="s">
        <v>752</v>
      </c>
      <c r="D180" s="210" t="s">
        <v>752</v>
      </c>
    </row>
    <row r="181" spans="1:4" ht="26.4" x14ac:dyDescent="0.25">
      <c r="A181" s="208" t="s">
        <v>896</v>
      </c>
      <c r="B181" s="209" t="s">
        <v>874</v>
      </c>
      <c r="C181" s="210" t="s">
        <v>752</v>
      </c>
      <c r="D181" s="210" t="s">
        <v>752</v>
      </c>
    </row>
    <row r="182" spans="1:4" ht="13.2" x14ac:dyDescent="0.25">
      <c r="A182" s="208" t="s">
        <v>897</v>
      </c>
      <c r="B182" s="209" t="s">
        <v>868</v>
      </c>
      <c r="C182" s="210" t="s">
        <v>752</v>
      </c>
      <c r="D182" s="210" t="s">
        <v>752</v>
      </c>
    </row>
    <row r="183" spans="1:4" ht="26.4" x14ac:dyDescent="0.25">
      <c r="A183" s="208" t="s">
        <v>898</v>
      </c>
      <c r="B183" s="209" t="s">
        <v>871</v>
      </c>
      <c r="C183" s="210" t="s">
        <v>752</v>
      </c>
      <c r="D183" s="210" t="s">
        <v>752</v>
      </c>
    </row>
    <row r="184" spans="1:4" ht="26.4" x14ac:dyDescent="0.25">
      <c r="A184" s="208" t="s">
        <v>899</v>
      </c>
      <c r="B184" s="209" t="s">
        <v>868</v>
      </c>
      <c r="C184" s="210" t="s">
        <v>752</v>
      </c>
      <c r="D184" s="210" t="s">
        <v>752</v>
      </c>
    </row>
    <row r="185" spans="1:4" ht="26.4" x14ac:dyDescent="0.25">
      <c r="A185" s="208" t="s">
        <v>900</v>
      </c>
      <c r="B185" s="209" t="s">
        <v>868</v>
      </c>
      <c r="C185" s="210" t="s">
        <v>752</v>
      </c>
      <c r="D185" s="210" t="s">
        <v>752</v>
      </c>
    </row>
    <row r="186" spans="1:4" ht="26.4" x14ac:dyDescent="0.25">
      <c r="A186" s="208" t="s">
        <v>901</v>
      </c>
      <c r="B186" s="209" t="s">
        <v>876</v>
      </c>
      <c r="C186" s="210" t="s">
        <v>752</v>
      </c>
      <c r="D186" s="210" t="s">
        <v>752</v>
      </c>
    </row>
    <row r="187" spans="1:4" ht="26.4" x14ac:dyDescent="0.25">
      <c r="A187" s="208" t="s">
        <v>902</v>
      </c>
      <c r="B187" s="209" t="s">
        <v>868</v>
      </c>
      <c r="C187" s="210" t="s">
        <v>752</v>
      </c>
      <c r="D187" s="210" t="s">
        <v>752</v>
      </c>
    </row>
    <row r="188" spans="1:4" ht="26.4" x14ac:dyDescent="0.25">
      <c r="A188" s="208" t="s">
        <v>902</v>
      </c>
      <c r="B188" s="209" t="s">
        <v>868</v>
      </c>
      <c r="C188" s="210" t="s">
        <v>752</v>
      </c>
      <c r="D188" s="210" t="s">
        <v>752</v>
      </c>
    </row>
    <row r="189" spans="1:4" ht="13.2" x14ac:dyDescent="0.25">
      <c r="A189" s="208" t="s">
        <v>903</v>
      </c>
      <c r="B189" s="209" t="s">
        <v>868</v>
      </c>
      <c r="C189" s="210" t="s">
        <v>752</v>
      </c>
      <c r="D189" s="210" t="s">
        <v>752</v>
      </c>
    </row>
    <row r="190" spans="1:4" ht="26.4" x14ac:dyDescent="0.25">
      <c r="A190" s="208" t="s">
        <v>904</v>
      </c>
      <c r="B190" s="209" t="s">
        <v>868</v>
      </c>
      <c r="C190" s="210" t="s">
        <v>752</v>
      </c>
      <c r="D190" s="210" t="s">
        <v>752</v>
      </c>
    </row>
    <row r="191" spans="1:4" ht="26.4" x14ac:dyDescent="0.25">
      <c r="A191" s="208" t="s">
        <v>904</v>
      </c>
      <c r="B191" s="209" t="s">
        <v>868</v>
      </c>
      <c r="C191" s="210" t="s">
        <v>752</v>
      </c>
      <c r="D191" s="210" t="s">
        <v>752</v>
      </c>
    </row>
    <row r="192" spans="1:4" ht="26.4" x14ac:dyDescent="0.25">
      <c r="A192" s="208" t="s">
        <v>905</v>
      </c>
      <c r="B192" s="209" t="s">
        <v>868</v>
      </c>
      <c r="C192" s="210" t="s">
        <v>752</v>
      </c>
      <c r="D192" s="210" t="s">
        <v>752</v>
      </c>
    </row>
    <row r="193" spans="1:4" ht="26.4" x14ac:dyDescent="0.25">
      <c r="A193" s="208" t="s">
        <v>905</v>
      </c>
      <c r="B193" s="209" t="s">
        <v>868</v>
      </c>
      <c r="C193" s="210" t="s">
        <v>752</v>
      </c>
      <c r="D193" s="210" t="s">
        <v>752</v>
      </c>
    </row>
    <row r="194" spans="1:4" ht="26.4" x14ac:dyDescent="0.25">
      <c r="A194" s="208" t="s">
        <v>906</v>
      </c>
      <c r="B194" s="209" t="s">
        <v>877</v>
      </c>
      <c r="C194" s="210" t="s">
        <v>752</v>
      </c>
      <c r="D194" s="210" t="s">
        <v>752</v>
      </c>
    </row>
    <row r="195" spans="1:4" ht="26.4" x14ac:dyDescent="0.25">
      <c r="A195" s="208" t="s">
        <v>907</v>
      </c>
      <c r="B195" s="209" t="s">
        <v>868</v>
      </c>
      <c r="C195" s="210" t="s">
        <v>752</v>
      </c>
      <c r="D195" s="210" t="s">
        <v>752</v>
      </c>
    </row>
    <row r="196" spans="1:4" ht="26.4" x14ac:dyDescent="0.25">
      <c r="A196" s="208" t="s">
        <v>883</v>
      </c>
      <c r="B196" s="209" t="s">
        <v>869</v>
      </c>
      <c r="C196" s="210" t="s">
        <v>752</v>
      </c>
      <c r="D196" s="210" t="s">
        <v>752</v>
      </c>
    </row>
    <row r="197" spans="1:4" ht="13.2" x14ac:dyDescent="0.25">
      <c r="A197" s="208" t="s">
        <v>908</v>
      </c>
      <c r="B197" s="209" t="s">
        <v>868</v>
      </c>
      <c r="C197" s="210" t="s">
        <v>752</v>
      </c>
      <c r="D197" s="210" t="s">
        <v>752</v>
      </c>
    </row>
    <row r="198" spans="1:4" ht="26.4" x14ac:dyDescent="0.25">
      <c r="A198" s="208" t="s">
        <v>887</v>
      </c>
      <c r="B198" s="209" t="s">
        <v>868</v>
      </c>
      <c r="C198" s="210" t="s">
        <v>752</v>
      </c>
      <c r="D198" s="210" t="s">
        <v>752</v>
      </c>
    </row>
    <row r="199" spans="1:4" ht="26.4" x14ac:dyDescent="0.25">
      <c r="A199" s="208" t="s">
        <v>887</v>
      </c>
      <c r="B199" s="209" t="s">
        <v>868</v>
      </c>
      <c r="C199" s="210" t="s">
        <v>752</v>
      </c>
      <c r="D199" s="210" t="s">
        <v>752</v>
      </c>
    </row>
    <row r="200" spans="1:4" ht="26.4" x14ac:dyDescent="0.25">
      <c r="A200" s="208" t="s">
        <v>909</v>
      </c>
      <c r="B200" s="209" t="s">
        <v>868</v>
      </c>
      <c r="C200" s="210" t="s">
        <v>752</v>
      </c>
      <c r="D200" s="210" t="s">
        <v>752</v>
      </c>
    </row>
    <row r="201" spans="1:4" ht="26.4" x14ac:dyDescent="0.25">
      <c r="A201" s="208" t="s">
        <v>910</v>
      </c>
      <c r="B201" s="209" t="s">
        <v>868</v>
      </c>
      <c r="C201" s="210" t="s">
        <v>752</v>
      </c>
      <c r="D201" s="210" t="s">
        <v>752</v>
      </c>
    </row>
    <row r="202" spans="1:4" ht="26.4" x14ac:dyDescent="0.25">
      <c r="A202" s="208" t="s">
        <v>911</v>
      </c>
      <c r="B202" s="209" t="s">
        <v>878</v>
      </c>
      <c r="C202" s="210" t="s">
        <v>752</v>
      </c>
      <c r="D202" s="210" t="s">
        <v>752</v>
      </c>
    </row>
    <row r="203" spans="1:4" ht="26.4" x14ac:dyDescent="0.25">
      <c r="A203" s="208" t="s">
        <v>912</v>
      </c>
      <c r="B203" s="209" t="s">
        <v>868</v>
      </c>
      <c r="C203" s="210" t="s">
        <v>752</v>
      </c>
      <c r="D203" s="210" t="s">
        <v>752</v>
      </c>
    </row>
    <row r="204" spans="1:4" ht="13.2" x14ac:dyDescent="0.25">
      <c r="A204" s="208" t="s">
        <v>913</v>
      </c>
      <c r="B204" s="209" t="s">
        <v>752</v>
      </c>
      <c r="C204" s="210" t="s">
        <v>752</v>
      </c>
      <c r="D204" s="210" t="s">
        <v>752</v>
      </c>
    </row>
    <row r="205" spans="1:4" ht="26.4" x14ac:dyDescent="0.25">
      <c r="A205" s="208" t="s">
        <v>914</v>
      </c>
      <c r="B205" s="209" t="s">
        <v>913</v>
      </c>
      <c r="C205" s="210">
        <v>0.77583454613697256</v>
      </c>
      <c r="D205" s="210" t="s">
        <v>752</v>
      </c>
    </row>
    <row r="206" spans="1:4" ht="26.4" x14ac:dyDescent="0.25">
      <c r="A206" s="208" t="s">
        <v>915</v>
      </c>
      <c r="B206" s="209" t="s">
        <v>913</v>
      </c>
      <c r="C206" s="210" t="s">
        <v>752</v>
      </c>
      <c r="D206" s="210" t="s">
        <v>752</v>
      </c>
    </row>
    <row r="207" spans="1:4" ht="26.4" x14ac:dyDescent="0.25">
      <c r="A207" s="208" t="s">
        <v>915</v>
      </c>
      <c r="B207" s="209" t="s">
        <v>913</v>
      </c>
      <c r="C207" s="210" t="s">
        <v>752</v>
      </c>
      <c r="D207" s="210" t="s">
        <v>752</v>
      </c>
    </row>
    <row r="208" spans="1:4" ht="13.2" x14ac:dyDescent="0.25">
      <c r="A208" s="208" t="s">
        <v>916</v>
      </c>
      <c r="B208" s="209" t="s">
        <v>913</v>
      </c>
      <c r="C208" s="210" t="s">
        <v>752</v>
      </c>
      <c r="D208" s="210" t="s">
        <v>752</v>
      </c>
    </row>
    <row r="209" spans="1:4" ht="26.4" x14ac:dyDescent="0.25">
      <c r="A209" s="208" t="s">
        <v>917</v>
      </c>
      <c r="B209" s="209" t="s">
        <v>915</v>
      </c>
      <c r="C209" s="210" t="s">
        <v>752</v>
      </c>
      <c r="D209" s="210" t="s">
        <v>752</v>
      </c>
    </row>
    <row r="210" spans="1:4" ht="26.4" x14ac:dyDescent="0.25">
      <c r="A210" s="208" t="s">
        <v>918</v>
      </c>
      <c r="B210" s="209" t="s">
        <v>914</v>
      </c>
      <c r="C210" s="210" t="s">
        <v>752</v>
      </c>
      <c r="D210" s="210" t="s">
        <v>752</v>
      </c>
    </row>
    <row r="211" spans="1:4" ht="26.4" x14ac:dyDescent="0.25">
      <c r="A211" s="208" t="s">
        <v>918</v>
      </c>
      <c r="B211" s="209" t="s">
        <v>914</v>
      </c>
      <c r="C211" s="210" t="s">
        <v>752</v>
      </c>
      <c r="D211" s="210" t="s">
        <v>752</v>
      </c>
    </row>
    <row r="212" spans="1:4" ht="13.2" x14ac:dyDescent="0.25">
      <c r="A212" s="208" t="s">
        <v>919</v>
      </c>
      <c r="B212" s="209" t="s">
        <v>913</v>
      </c>
      <c r="C212" s="210" t="s">
        <v>752</v>
      </c>
      <c r="D212" s="210" t="s">
        <v>752</v>
      </c>
    </row>
    <row r="213" spans="1:4" ht="26.4" x14ac:dyDescent="0.25">
      <c r="A213" s="208" t="s">
        <v>920</v>
      </c>
      <c r="B213" s="209" t="s">
        <v>915</v>
      </c>
      <c r="C213" s="210" t="s">
        <v>752</v>
      </c>
      <c r="D213" s="210" t="s">
        <v>752</v>
      </c>
    </row>
    <row r="214" spans="1:4" ht="26.4" x14ac:dyDescent="0.25">
      <c r="A214" s="208" t="s">
        <v>921</v>
      </c>
      <c r="B214" s="209" t="s">
        <v>915</v>
      </c>
      <c r="C214" s="210" t="s">
        <v>752</v>
      </c>
      <c r="D214" s="210" t="s">
        <v>752</v>
      </c>
    </row>
    <row r="215" spans="1:4" ht="26.4" x14ac:dyDescent="0.25">
      <c r="A215" s="208" t="s">
        <v>922</v>
      </c>
      <c r="B215" s="209" t="s">
        <v>915</v>
      </c>
      <c r="C215" s="210" t="s">
        <v>752</v>
      </c>
      <c r="D215" s="210" t="s">
        <v>752</v>
      </c>
    </row>
    <row r="216" spans="1:4" ht="26.4" x14ac:dyDescent="0.25">
      <c r="A216" s="208" t="s">
        <v>923</v>
      </c>
      <c r="B216" s="209" t="s">
        <v>915</v>
      </c>
      <c r="C216" s="210" t="s">
        <v>752</v>
      </c>
      <c r="D216" s="210" t="s">
        <v>752</v>
      </c>
    </row>
    <row r="217" spans="1:4" ht="26.4" x14ac:dyDescent="0.25">
      <c r="A217" s="208" t="s">
        <v>924</v>
      </c>
      <c r="B217" s="209" t="s">
        <v>915</v>
      </c>
      <c r="C217" s="210" t="s">
        <v>752</v>
      </c>
      <c r="D217" s="210" t="s">
        <v>752</v>
      </c>
    </row>
    <row r="218" spans="1:4" ht="26.4" x14ac:dyDescent="0.25">
      <c r="A218" s="208" t="s">
        <v>925</v>
      </c>
      <c r="B218" s="209" t="s">
        <v>913</v>
      </c>
      <c r="C218" s="210" t="s">
        <v>752</v>
      </c>
      <c r="D218" s="210" t="s">
        <v>752</v>
      </c>
    </row>
    <row r="219" spans="1:4" ht="26.4" x14ac:dyDescent="0.25">
      <c r="A219" s="208" t="s">
        <v>925</v>
      </c>
      <c r="B219" s="209" t="s">
        <v>913</v>
      </c>
      <c r="C219" s="210" t="s">
        <v>752</v>
      </c>
      <c r="D219" s="210" t="s">
        <v>752</v>
      </c>
    </row>
    <row r="220" spans="1:4" ht="26.4" x14ac:dyDescent="0.25">
      <c r="A220" s="208" t="s">
        <v>925</v>
      </c>
      <c r="B220" s="209" t="s">
        <v>913</v>
      </c>
      <c r="C220" s="210" t="s">
        <v>752</v>
      </c>
      <c r="D220" s="210" t="s">
        <v>752</v>
      </c>
    </row>
    <row r="221" spans="1:4" ht="26.4" x14ac:dyDescent="0.25">
      <c r="A221" s="208" t="s">
        <v>926</v>
      </c>
      <c r="B221" s="209" t="s">
        <v>914</v>
      </c>
      <c r="C221" s="210" t="s">
        <v>752</v>
      </c>
      <c r="D221" s="210" t="s">
        <v>752</v>
      </c>
    </row>
    <row r="222" spans="1:4" ht="26.4" x14ac:dyDescent="0.25">
      <c r="A222" s="208" t="s">
        <v>927</v>
      </c>
      <c r="B222" s="209" t="s">
        <v>915</v>
      </c>
      <c r="C222" s="210" t="s">
        <v>752</v>
      </c>
      <c r="D222" s="210" t="s">
        <v>752</v>
      </c>
    </row>
    <row r="223" spans="1:4" ht="26.4" x14ac:dyDescent="0.25">
      <c r="A223" s="208" t="s">
        <v>927</v>
      </c>
      <c r="B223" s="209" t="s">
        <v>915</v>
      </c>
      <c r="C223" s="210" t="s">
        <v>752</v>
      </c>
      <c r="D223" s="210" t="s">
        <v>752</v>
      </c>
    </row>
    <row r="224" spans="1:4" ht="39.6" x14ac:dyDescent="0.25">
      <c r="A224" s="208" t="s">
        <v>928</v>
      </c>
      <c r="B224" s="209" t="s">
        <v>914</v>
      </c>
      <c r="C224" s="210" t="s">
        <v>752</v>
      </c>
      <c r="D224" s="210" t="s">
        <v>752</v>
      </c>
    </row>
    <row r="225" spans="1:4" ht="26.4" x14ac:dyDescent="0.25">
      <c r="A225" s="208" t="s">
        <v>929</v>
      </c>
      <c r="B225" s="209" t="s">
        <v>915</v>
      </c>
      <c r="C225" s="210" t="s">
        <v>752</v>
      </c>
      <c r="D225" s="210" t="s">
        <v>752</v>
      </c>
    </row>
    <row r="226" spans="1:4" ht="26.4" x14ac:dyDescent="0.25">
      <c r="A226" s="208" t="s">
        <v>930</v>
      </c>
      <c r="B226" s="209" t="s">
        <v>913</v>
      </c>
      <c r="C226" s="210" t="s">
        <v>752</v>
      </c>
      <c r="D226" s="210" t="s">
        <v>752</v>
      </c>
    </row>
    <row r="227" spans="1:4" ht="39.6" x14ac:dyDescent="0.25">
      <c r="A227" s="208" t="s">
        <v>931</v>
      </c>
      <c r="B227" s="209" t="s">
        <v>914</v>
      </c>
      <c r="C227" s="210" t="s">
        <v>752</v>
      </c>
      <c r="D227" s="210" t="s">
        <v>752</v>
      </c>
    </row>
    <row r="228" spans="1:4" ht="39.6" x14ac:dyDescent="0.25">
      <c r="A228" s="208" t="s">
        <v>931</v>
      </c>
      <c r="B228" s="209" t="s">
        <v>914</v>
      </c>
      <c r="C228" s="210" t="s">
        <v>752</v>
      </c>
      <c r="D228" s="210" t="s">
        <v>752</v>
      </c>
    </row>
    <row r="229" spans="1:4" ht="26.4" x14ac:dyDescent="0.25">
      <c r="A229" s="208" t="s">
        <v>932</v>
      </c>
      <c r="B229" s="209" t="s">
        <v>915</v>
      </c>
      <c r="C229" s="210" t="s">
        <v>752</v>
      </c>
      <c r="D229" s="210" t="s">
        <v>752</v>
      </c>
    </row>
    <row r="230" spans="1:4" ht="26.4" x14ac:dyDescent="0.25">
      <c r="A230" s="208" t="s">
        <v>932</v>
      </c>
      <c r="B230" s="209" t="s">
        <v>915</v>
      </c>
      <c r="C230" s="210" t="s">
        <v>752</v>
      </c>
      <c r="D230" s="210" t="s">
        <v>752</v>
      </c>
    </row>
    <row r="231" spans="1:4" ht="26.4" x14ac:dyDescent="0.25">
      <c r="A231" s="208" t="s">
        <v>933</v>
      </c>
      <c r="B231" s="209" t="s">
        <v>914</v>
      </c>
      <c r="C231" s="210" t="s">
        <v>752</v>
      </c>
      <c r="D231" s="210" t="s">
        <v>752</v>
      </c>
    </row>
    <row r="232" spans="1:4" ht="52.8" x14ac:dyDescent="0.25">
      <c r="A232" s="208" t="s">
        <v>934</v>
      </c>
      <c r="B232" s="209" t="s">
        <v>914</v>
      </c>
      <c r="C232" s="210" t="s">
        <v>752</v>
      </c>
      <c r="D232" s="210" t="s">
        <v>752</v>
      </c>
    </row>
    <row r="233" spans="1:4" ht="39.6" x14ac:dyDescent="0.25">
      <c r="A233" s="208" t="s">
        <v>935</v>
      </c>
      <c r="B233" s="209" t="s">
        <v>914</v>
      </c>
      <c r="C233" s="210" t="s">
        <v>752</v>
      </c>
      <c r="D233" s="210" t="s">
        <v>752</v>
      </c>
    </row>
    <row r="234" spans="1:4" ht="26.4" x14ac:dyDescent="0.25">
      <c r="A234" s="208" t="s">
        <v>936</v>
      </c>
      <c r="B234" s="209" t="s">
        <v>915</v>
      </c>
      <c r="C234" s="210" t="s">
        <v>752</v>
      </c>
      <c r="D234" s="210" t="s">
        <v>752</v>
      </c>
    </row>
    <row r="235" spans="1:4" ht="26.4" x14ac:dyDescent="0.25">
      <c r="A235" s="208" t="s">
        <v>936</v>
      </c>
      <c r="B235" s="209" t="s">
        <v>915</v>
      </c>
      <c r="C235" s="210" t="s">
        <v>752</v>
      </c>
      <c r="D235" s="210" t="s">
        <v>752</v>
      </c>
    </row>
    <row r="236" spans="1:4" ht="13.2" x14ac:dyDescent="0.25">
      <c r="A236" s="208" t="s">
        <v>937</v>
      </c>
      <c r="B236" s="209" t="s">
        <v>916</v>
      </c>
      <c r="C236" s="210" t="s">
        <v>752</v>
      </c>
      <c r="D236" s="210" t="s">
        <v>752</v>
      </c>
    </row>
    <row r="237" spans="1:4" ht="13.2" x14ac:dyDescent="0.25">
      <c r="A237" s="208" t="s">
        <v>938</v>
      </c>
      <c r="B237" s="209" t="s">
        <v>752</v>
      </c>
      <c r="C237" s="210">
        <v>2.4108990441373379</v>
      </c>
      <c r="D237" s="210" t="s">
        <v>752</v>
      </c>
    </row>
    <row r="238" spans="1:4" ht="26.4" x14ac:dyDescent="0.25">
      <c r="A238" s="208" t="s">
        <v>939</v>
      </c>
      <c r="B238" s="209" t="s">
        <v>938</v>
      </c>
      <c r="C238" s="210">
        <v>0.22526839535008342</v>
      </c>
      <c r="D238" s="210" t="s">
        <v>752</v>
      </c>
    </row>
    <row r="239" spans="1:4" ht="26.4" x14ac:dyDescent="0.25">
      <c r="A239" s="208" t="s">
        <v>940</v>
      </c>
      <c r="B239" s="209" t="s">
        <v>938</v>
      </c>
      <c r="C239" s="210" t="s">
        <v>752</v>
      </c>
      <c r="D239" s="210" t="s">
        <v>752</v>
      </c>
    </row>
    <row r="240" spans="1:4" ht="26.4" x14ac:dyDescent="0.25">
      <c r="A240" s="208" t="s">
        <v>941</v>
      </c>
      <c r="B240" s="209" t="s">
        <v>752</v>
      </c>
      <c r="C240" s="210" t="s">
        <v>752</v>
      </c>
      <c r="D240" s="210" t="s">
        <v>752</v>
      </c>
    </row>
    <row r="241" spans="1:4" ht="26.4" x14ac:dyDescent="0.25">
      <c r="A241" s="208" t="s">
        <v>942</v>
      </c>
      <c r="B241" s="209" t="s">
        <v>938</v>
      </c>
      <c r="C241" s="210" t="s">
        <v>752</v>
      </c>
      <c r="D241" s="210" t="s">
        <v>752</v>
      </c>
    </row>
    <row r="242" spans="1:4" ht="13.2" x14ac:dyDescent="0.25">
      <c r="A242" s="208" t="s">
        <v>943</v>
      </c>
      <c r="B242" s="209" t="s">
        <v>938</v>
      </c>
      <c r="C242" s="210" t="s">
        <v>752</v>
      </c>
      <c r="D242" s="210" t="s">
        <v>752</v>
      </c>
    </row>
    <row r="243" spans="1:4" ht="39.6" x14ac:dyDescent="0.25">
      <c r="A243" s="208" t="s">
        <v>944</v>
      </c>
      <c r="B243" s="209" t="s">
        <v>938</v>
      </c>
      <c r="C243" s="210" t="s">
        <v>752</v>
      </c>
      <c r="D243" s="210" t="s">
        <v>752</v>
      </c>
    </row>
    <row r="244" spans="1:4" ht="39.6" x14ac:dyDescent="0.25">
      <c r="A244" s="208" t="s">
        <v>945</v>
      </c>
      <c r="B244" s="209" t="s">
        <v>940</v>
      </c>
      <c r="C244" s="210" t="s">
        <v>752</v>
      </c>
      <c r="D244" s="210" t="s">
        <v>752</v>
      </c>
    </row>
    <row r="245" spans="1:4" ht="39.6" x14ac:dyDescent="0.25">
      <c r="A245" s="208" t="s">
        <v>946</v>
      </c>
      <c r="B245" s="209" t="s">
        <v>940</v>
      </c>
      <c r="C245" s="210" t="s">
        <v>752</v>
      </c>
      <c r="D245" s="210" t="s">
        <v>752</v>
      </c>
    </row>
    <row r="246" spans="1:4" ht="39.6" x14ac:dyDescent="0.25">
      <c r="A246" s="208" t="s">
        <v>947</v>
      </c>
      <c r="B246" s="209" t="s">
        <v>940</v>
      </c>
      <c r="C246" s="210">
        <v>18.136995219258981</v>
      </c>
      <c r="D246" s="210" t="s">
        <v>752</v>
      </c>
    </row>
    <row r="247" spans="1:4" ht="39.6" x14ac:dyDescent="0.25">
      <c r="A247" s="208" t="s">
        <v>948</v>
      </c>
      <c r="B247" s="209" t="s">
        <v>940</v>
      </c>
      <c r="C247" s="210" t="s">
        <v>752</v>
      </c>
      <c r="D247" s="210" t="s">
        <v>752</v>
      </c>
    </row>
    <row r="248" spans="1:4" ht="39.6" x14ac:dyDescent="0.25">
      <c r="A248" s="208" t="s">
        <v>949</v>
      </c>
      <c r="B248" s="209" t="s">
        <v>940</v>
      </c>
      <c r="C248" s="210" t="s">
        <v>752</v>
      </c>
      <c r="D248" s="210" t="s">
        <v>752</v>
      </c>
    </row>
    <row r="249" spans="1:4" ht="39.6" x14ac:dyDescent="0.25">
      <c r="A249" s="208" t="s">
        <v>950</v>
      </c>
      <c r="B249" s="209" t="s">
        <v>939</v>
      </c>
      <c r="C249" s="210" t="s">
        <v>752</v>
      </c>
      <c r="D249" s="210" t="s">
        <v>752</v>
      </c>
    </row>
    <row r="250" spans="1:4" ht="39.6" x14ac:dyDescent="0.25">
      <c r="A250" s="208" t="s">
        <v>950</v>
      </c>
      <c r="B250" s="209" t="s">
        <v>939</v>
      </c>
      <c r="C250" s="210" t="s">
        <v>752</v>
      </c>
      <c r="D250" s="210" t="s">
        <v>752</v>
      </c>
    </row>
    <row r="251" spans="1:4" ht="39.6" x14ac:dyDescent="0.25">
      <c r="A251" s="208" t="s">
        <v>951</v>
      </c>
      <c r="B251" s="209" t="s">
        <v>938</v>
      </c>
      <c r="C251" s="210" t="s">
        <v>752</v>
      </c>
      <c r="D251" s="210" t="s">
        <v>752</v>
      </c>
    </row>
    <row r="252" spans="1:4" ht="39.6" x14ac:dyDescent="0.25">
      <c r="A252" s="208" t="s">
        <v>952</v>
      </c>
      <c r="B252" s="209" t="s">
        <v>940</v>
      </c>
      <c r="C252" s="210" t="s">
        <v>752</v>
      </c>
      <c r="D252" s="210" t="s">
        <v>752</v>
      </c>
    </row>
    <row r="253" spans="1:4" ht="39.6" x14ac:dyDescent="0.25">
      <c r="A253" s="208" t="s">
        <v>953</v>
      </c>
      <c r="B253" s="209" t="s">
        <v>942</v>
      </c>
      <c r="C253" s="210" t="s">
        <v>752</v>
      </c>
      <c r="D253" s="210" t="s">
        <v>752</v>
      </c>
    </row>
    <row r="254" spans="1:4" ht="39.6" x14ac:dyDescent="0.25">
      <c r="A254" s="208" t="s">
        <v>954</v>
      </c>
      <c r="B254" s="209" t="s">
        <v>940</v>
      </c>
      <c r="C254" s="210" t="s">
        <v>752</v>
      </c>
      <c r="D254" s="210" t="s">
        <v>752</v>
      </c>
    </row>
    <row r="255" spans="1:4" ht="39.6" x14ac:dyDescent="0.25">
      <c r="A255" s="208" t="s">
        <v>955</v>
      </c>
      <c r="B255" s="209" t="s">
        <v>942</v>
      </c>
      <c r="C255" s="210" t="s">
        <v>752</v>
      </c>
      <c r="D255" s="210" t="s">
        <v>752</v>
      </c>
    </row>
    <row r="256" spans="1:4" ht="39.6" x14ac:dyDescent="0.25">
      <c r="A256" s="208" t="s">
        <v>956</v>
      </c>
      <c r="B256" s="209" t="s">
        <v>942</v>
      </c>
      <c r="C256" s="210" t="s">
        <v>752</v>
      </c>
      <c r="D256" s="210" t="s">
        <v>752</v>
      </c>
    </row>
    <row r="257" spans="1:4" ht="39.6" x14ac:dyDescent="0.25">
      <c r="A257" s="208" t="s">
        <v>952</v>
      </c>
      <c r="B257" s="209" t="s">
        <v>940</v>
      </c>
      <c r="C257" s="210" t="s">
        <v>752</v>
      </c>
      <c r="D257" s="210" t="s">
        <v>752</v>
      </c>
    </row>
    <row r="258" spans="1:4" ht="39.6" x14ac:dyDescent="0.25">
      <c r="A258" s="208" t="s">
        <v>957</v>
      </c>
      <c r="B258" s="209" t="s">
        <v>939</v>
      </c>
      <c r="C258" s="210" t="s">
        <v>752</v>
      </c>
      <c r="D258" s="210" t="s">
        <v>752</v>
      </c>
    </row>
    <row r="259" spans="1:4" ht="39.6" x14ac:dyDescent="0.25">
      <c r="A259" s="208" t="s">
        <v>958</v>
      </c>
      <c r="B259" s="209" t="s">
        <v>942</v>
      </c>
      <c r="C259" s="210" t="s">
        <v>752</v>
      </c>
      <c r="D259" s="210" t="s">
        <v>752</v>
      </c>
    </row>
    <row r="260" spans="1:4" ht="39.6" x14ac:dyDescent="0.25">
      <c r="A260" s="208" t="s">
        <v>959</v>
      </c>
      <c r="B260" s="209" t="s">
        <v>939</v>
      </c>
      <c r="C260" s="210" t="s">
        <v>752</v>
      </c>
      <c r="D260" s="210" t="s">
        <v>752</v>
      </c>
    </row>
    <row r="261" spans="1:4" ht="39.6" x14ac:dyDescent="0.25">
      <c r="A261" s="208" t="s">
        <v>960</v>
      </c>
      <c r="B261" s="209" t="s">
        <v>940</v>
      </c>
      <c r="C261" s="210" t="s">
        <v>752</v>
      </c>
      <c r="D261" s="210" t="s">
        <v>752</v>
      </c>
    </row>
    <row r="262" spans="1:4" ht="26.4" x14ac:dyDescent="0.25">
      <c r="A262" s="208" t="s">
        <v>961</v>
      </c>
      <c r="B262" s="209" t="s">
        <v>938</v>
      </c>
      <c r="C262" s="210" t="s">
        <v>752</v>
      </c>
      <c r="D262" s="210" t="s">
        <v>752</v>
      </c>
    </row>
    <row r="263" spans="1:4" ht="26.4" x14ac:dyDescent="0.25">
      <c r="A263" s="208" t="s">
        <v>961</v>
      </c>
      <c r="B263" s="209" t="s">
        <v>938</v>
      </c>
      <c r="C263" s="210" t="s">
        <v>752</v>
      </c>
      <c r="D263" s="210" t="s">
        <v>752</v>
      </c>
    </row>
    <row r="264" spans="1:4" ht="26.4" x14ac:dyDescent="0.25">
      <c r="A264" s="208" t="s">
        <v>961</v>
      </c>
      <c r="B264" s="209" t="s">
        <v>938</v>
      </c>
      <c r="C264" s="210" t="s">
        <v>752</v>
      </c>
      <c r="D264" s="210" t="s">
        <v>752</v>
      </c>
    </row>
    <row r="265" spans="1:4" ht="39.6" x14ac:dyDescent="0.25">
      <c r="A265" s="208" t="s">
        <v>951</v>
      </c>
      <c r="B265" s="209" t="s">
        <v>938</v>
      </c>
      <c r="C265" s="210" t="s">
        <v>752</v>
      </c>
      <c r="D265" s="210" t="s">
        <v>752</v>
      </c>
    </row>
    <row r="266" spans="1:4" ht="39.6" x14ac:dyDescent="0.25">
      <c r="A266" s="208" t="s">
        <v>951</v>
      </c>
      <c r="B266" s="209" t="s">
        <v>938</v>
      </c>
      <c r="C266" s="210" t="s">
        <v>752</v>
      </c>
      <c r="D266" s="210" t="s">
        <v>752</v>
      </c>
    </row>
    <row r="267" spans="1:4" ht="39.6" x14ac:dyDescent="0.25">
      <c r="A267" s="208" t="s">
        <v>962</v>
      </c>
      <c r="B267" s="209" t="s">
        <v>940</v>
      </c>
      <c r="C267" s="210" t="s">
        <v>752</v>
      </c>
      <c r="D267" s="210" t="s">
        <v>752</v>
      </c>
    </row>
    <row r="268" spans="1:4" ht="39.6" x14ac:dyDescent="0.25">
      <c r="A268" s="208" t="s">
        <v>963</v>
      </c>
      <c r="B268" s="209" t="s">
        <v>939</v>
      </c>
      <c r="C268" s="210" t="s">
        <v>752</v>
      </c>
      <c r="D268" s="210" t="s">
        <v>752</v>
      </c>
    </row>
    <row r="269" spans="1:4" ht="39.6" x14ac:dyDescent="0.25">
      <c r="A269" s="208" t="s">
        <v>964</v>
      </c>
      <c r="B269" s="209" t="s">
        <v>940</v>
      </c>
      <c r="C269" s="210" t="s">
        <v>752</v>
      </c>
      <c r="D269" s="210" t="s">
        <v>752</v>
      </c>
    </row>
    <row r="270" spans="1:4" ht="13.2" x14ac:dyDescent="0.25">
      <c r="A270" s="208" t="s">
        <v>965</v>
      </c>
      <c r="B270" s="209" t="s">
        <v>940</v>
      </c>
      <c r="C270" s="210" t="s">
        <v>752</v>
      </c>
      <c r="D270" s="210" t="s">
        <v>752</v>
      </c>
    </row>
    <row r="271" spans="1:4" ht="26.4" x14ac:dyDescent="0.25">
      <c r="A271" s="208" t="s">
        <v>966</v>
      </c>
      <c r="B271" s="209" t="s">
        <v>943</v>
      </c>
      <c r="C271" s="210" t="s">
        <v>752</v>
      </c>
      <c r="D271" s="210" t="s">
        <v>752</v>
      </c>
    </row>
    <row r="272" spans="1:4" ht="39.6" x14ac:dyDescent="0.25">
      <c r="A272" s="208" t="s">
        <v>967</v>
      </c>
      <c r="B272" s="209" t="s">
        <v>940</v>
      </c>
      <c r="C272" s="210" t="s">
        <v>752</v>
      </c>
      <c r="D272" s="210" t="s">
        <v>752</v>
      </c>
    </row>
    <row r="273" spans="1:4" ht="39.6" x14ac:dyDescent="0.25">
      <c r="A273" s="208" t="s">
        <v>968</v>
      </c>
      <c r="B273" s="209" t="s">
        <v>939</v>
      </c>
      <c r="C273" s="210" t="s">
        <v>752</v>
      </c>
      <c r="D273" s="210" t="s">
        <v>752</v>
      </c>
    </row>
    <row r="274" spans="1:4" ht="39.6" x14ac:dyDescent="0.25">
      <c r="A274" s="208" t="s">
        <v>969</v>
      </c>
      <c r="B274" s="209" t="s">
        <v>940</v>
      </c>
      <c r="C274" s="210" t="s">
        <v>752</v>
      </c>
      <c r="D274" s="210" t="s">
        <v>752</v>
      </c>
    </row>
    <row r="275" spans="1:4" ht="39.6" x14ac:dyDescent="0.25">
      <c r="A275" s="208" t="s">
        <v>970</v>
      </c>
      <c r="B275" s="209" t="s">
        <v>940</v>
      </c>
      <c r="C275" s="210" t="s">
        <v>752</v>
      </c>
      <c r="D275" s="210" t="s">
        <v>752</v>
      </c>
    </row>
    <row r="276" spans="1:4" ht="39.6" x14ac:dyDescent="0.25">
      <c r="A276" s="208" t="s">
        <v>971</v>
      </c>
      <c r="B276" s="209" t="s">
        <v>942</v>
      </c>
      <c r="C276" s="210" t="s">
        <v>752</v>
      </c>
      <c r="D276" s="210" t="s">
        <v>752</v>
      </c>
    </row>
    <row r="277" spans="1:4" ht="39.6" x14ac:dyDescent="0.25">
      <c r="A277" s="208" t="s">
        <v>972</v>
      </c>
      <c r="B277" s="209" t="s">
        <v>942</v>
      </c>
      <c r="C277" s="210" t="s">
        <v>752</v>
      </c>
      <c r="D277" s="210" t="s">
        <v>752</v>
      </c>
    </row>
    <row r="278" spans="1:4" ht="39.6" x14ac:dyDescent="0.25">
      <c r="A278" s="208" t="s">
        <v>973</v>
      </c>
      <c r="B278" s="209" t="s">
        <v>942</v>
      </c>
      <c r="C278" s="210" t="s">
        <v>752</v>
      </c>
      <c r="D278" s="210" t="s">
        <v>752</v>
      </c>
    </row>
    <row r="279" spans="1:4" ht="39.6" x14ac:dyDescent="0.25">
      <c r="A279" s="208" t="s">
        <v>973</v>
      </c>
      <c r="B279" s="209" t="s">
        <v>942</v>
      </c>
      <c r="C279" s="210" t="s">
        <v>752</v>
      </c>
      <c r="D279" s="210" t="s">
        <v>752</v>
      </c>
    </row>
    <row r="280" spans="1:4" ht="39.6" x14ac:dyDescent="0.25">
      <c r="A280" s="208" t="s">
        <v>974</v>
      </c>
      <c r="B280" s="209" t="s">
        <v>939</v>
      </c>
      <c r="C280" s="210" t="s">
        <v>752</v>
      </c>
      <c r="D280" s="210" t="s">
        <v>752</v>
      </c>
    </row>
    <row r="281" spans="1:4" ht="39.6" x14ac:dyDescent="0.25">
      <c r="A281" s="208" t="s">
        <v>975</v>
      </c>
      <c r="B281" s="209" t="s">
        <v>939</v>
      </c>
      <c r="C281" s="210" t="s">
        <v>752</v>
      </c>
      <c r="D281" s="210" t="s">
        <v>752</v>
      </c>
    </row>
    <row r="282" spans="1:4" ht="39.6" x14ac:dyDescent="0.25">
      <c r="A282" s="208" t="s">
        <v>976</v>
      </c>
      <c r="B282" s="209" t="s">
        <v>939</v>
      </c>
      <c r="C282" s="210">
        <v>6.0355999519327828</v>
      </c>
      <c r="D282" s="210" t="s">
        <v>752</v>
      </c>
    </row>
    <row r="283" spans="1:4" ht="52.8" x14ac:dyDescent="0.25">
      <c r="A283" s="208" t="s">
        <v>977</v>
      </c>
      <c r="B283" s="209" t="s">
        <v>940</v>
      </c>
      <c r="C283" s="210" t="s">
        <v>752</v>
      </c>
      <c r="D283" s="210" t="s">
        <v>752</v>
      </c>
    </row>
    <row r="284" spans="1:4" ht="39.6" x14ac:dyDescent="0.25">
      <c r="A284" s="208" t="s">
        <v>978</v>
      </c>
      <c r="B284" s="209" t="s">
        <v>942</v>
      </c>
      <c r="C284" s="210" t="s">
        <v>752</v>
      </c>
      <c r="D284" s="210" t="s">
        <v>752</v>
      </c>
    </row>
    <row r="285" spans="1:4" ht="39.6" x14ac:dyDescent="0.25">
      <c r="A285" s="208" t="s">
        <v>979</v>
      </c>
      <c r="B285" s="209" t="s">
        <v>939</v>
      </c>
      <c r="C285" s="210" t="s">
        <v>752</v>
      </c>
      <c r="D285" s="210" t="s">
        <v>752</v>
      </c>
    </row>
    <row r="286" spans="1:4" ht="39.6" x14ac:dyDescent="0.25">
      <c r="A286" s="208" t="s">
        <v>948</v>
      </c>
      <c r="B286" s="209" t="s">
        <v>940</v>
      </c>
      <c r="C286" s="210" t="s">
        <v>752</v>
      </c>
      <c r="D286" s="210" t="s">
        <v>752</v>
      </c>
    </row>
    <row r="287" spans="1:4" ht="39.6" x14ac:dyDescent="0.25">
      <c r="A287" s="208" t="s">
        <v>980</v>
      </c>
      <c r="B287" s="209" t="s">
        <v>939</v>
      </c>
      <c r="C287" s="210" t="s">
        <v>752</v>
      </c>
      <c r="D287" s="210" t="s">
        <v>752</v>
      </c>
    </row>
    <row r="288" spans="1:4" ht="13.2" x14ac:dyDescent="0.25">
      <c r="A288" s="208" t="s">
        <v>981</v>
      </c>
      <c r="B288" s="209" t="s">
        <v>752</v>
      </c>
      <c r="C288" s="210" t="s">
        <v>752</v>
      </c>
      <c r="D288" s="210" t="s">
        <v>752</v>
      </c>
    </row>
    <row r="289" spans="1:4" ht="13.2" x14ac:dyDescent="0.25">
      <c r="A289" s="208" t="s">
        <v>982</v>
      </c>
      <c r="B289" s="209" t="s">
        <v>752</v>
      </c>
      <c r="C289" s="210" t="s">
        <v>752</v>
      </c>
      <c r="D289" s="210" t="s">
        <v>752</v>
      </c>
    </row>
    <row r="290" spans="1:4" ht="13.2" x14ac:dyDescent="0.25">
      <c r="A290" s="208" t="s">
        <v>983</v>
      </c>
      <c r="B290" s="209" t="s">
        <v>752</v>
      </c>
      <c r="C290" s="210" t="s">
        <v>752</v>
      </c>
      <c r="D290" s="210" t="s">
        <v>752</v>
      </c>
    </row>
    <row r="291" spans="1:4" ht="26.4" x14ac:dyDescent="0.25">
      <c r="A291" s="208" t="s">
        <v>984</v>
      </c>
      <c r="B291" s="209" t="s">
        <v>982</v>
      </c>
      <c r="C291" s="210">
        <v>2.5969259741586503</v>
      </c>
      <c r="D291" s="210" t="s">
        <v>752</v>
      </c>
    </row>
    <row r="292" spans="1:4" ht="26.4" x14ac:dyDescent="0.25">
      <c r="A292" s="208" t="s">
        <v>984</v>
      </c>
      <c r="B292" s="209" t="s">
        <v>982</v>
      </c>
      <c r="C292" s="210">
        <v>2.5969259741586503</v>
      </c>
      <c r="D292" s="210" t="s">
        <v>752</v>
      </c>
    </row>
    <row r="293" spans="1:4" ht="26.4" x14ac:dyDescent="0.25">
      <c r="A293" s="208" t="s">
        <v>985</v>
      </c>
      <c r="B293" s="209" t="s">
        <v>982</v>
      </c>
      <c r="C293" s="210" t="s">
        <v>752</v>
      </c>
      <c r="D293" s="210" t="s">
        <v>752</v>
      </c>
    </row>
    <row r="294" spans="1:4" ht="13.2" x14ac:dyDescent="0.25">
      <c r="A294" s="208" t="s">
        <v>986</v>
      </c>
      <c r="B294" s="209" t="s">
        <v>982</v>
      </c>
      <c r="C294" s="210" t="s">
        <v>752</v>
      </c>
      <c r="D294" s="210" t="s">
        <v>752</v>
      </c>
    </row>
    <row r="295" spans="1:4" ht="13.2" x14ac:dyDescent="0.25">
      <c r="A295" s="208" t="s">
        <v>987</v>
      </c>
      <c r="B295" s="209" t="s">
        <v>983</v>
      </c>
      <c r="C295" s="210" t="s">
        <v>752</v>
      </c>
      <c r="D295" s="210" t="s">
        <v>752</v>
      </c>
    </row>
    <row r="296" spans="1:4" ht="26.4" x14ac:dyDescent="0.25">
      <c r="A296" s="208" t="s">
        <v>988</v>
      </c>
      <c r="B296" s="209" t="s">
        <v>982</v>
      </c>
      <c r="C296" s="210" t="s">
        <v>752</v>
      </c>
      <c r="D296" s="210" t="s">
        <v>752</v>
      </c>
    </row>
    <row r="297" spans="1:4" ht="26.4" x14ac:dyDescent="0.25">
      <c r="A297" s="208" t="s">
        <v>989</v>
      </c>
      <c r="B297" s="209" t="s">
        <v>981</v>
      </c>
      <c r="C297" s="210" t="s">
        <v>752</v>
      </c>
      <c r="D297" s="210" t="s">
        <v>752</v>
      </c>
    </row>
    <row r="298" spans="1:4" ht="13.2" x14ac:dyDescent="0.25">
      <c r="A298" s="208" t="s">
        <v>990</v>
      </c>
      <c r="B298" s="209" t="s">
        <v>982</v>
      </c>
      <c r="C298" s="210" t="s">
        <v>752</v>
      </c>
      <c r="D298" s="210" t="s">
        <v>752</v>
      </c>
    </row>
    <row r="299" spans="1:4" ht="26.4" x14ac:dyDescent="0.25">
      <c r="A299" s="208" t="s">
        <v>991</v>
      </c>
      <c r="B299" s="209" t="s">
        <v>984</v>
      </c>
      <c r="C299" s="210" t="s">
        <v>752</v>
      </c>
      <c r="D299" s="210" t="s">
        <v>752</v>
      </c>
    </row>
    <row r="300" spans="1:4" ht="13.2" x14ac:dyDescent="0.25">
      <c r="A300" s="208" t="s">
        <v>992</v>
      </c>
      <c r="B300" s="209" t="s">
        <v>981</v>
      </c>
      <c r="C300" s="210" t="s">
        <v>752</v>
      </c>
      <c r="D300" s="210" t="s">
        <v>752</v>
      </c>
    </row>
    <row r="301" spans="1:4" ht="26.4" x14ac:dyDescent="0.25">
      <c r="A301" s="208" t="s">
        <v>993</v>
      </c>
      <c r="B301" s="209" t="s">
        <v>984</v>
      </c>
      <c r="C301" s="210">
        <v>3.5494853543922424</v>
      </c>
      <c r="D301" s="210" t="s">
        <v>752</v>
      </c>
    </row>
    <row r="302" spans="1:4" ht="26.4" x14ac:dyDescent="0.25">
      <c r="A302" s="208" t="s">
        <v>994</v>
      </c>
      <c r="B302" s="209" t="s">
        <v>984</v>
      </c>
      <c r="C302" s="210">
        <v>8.4369972388809096</v>
      </c>
      <c r="D302" s="210" t="s">
        <v>752</v>
      </c>
    </row>
    <row r="303" spans="1:4" ht="26.4" x14ac:dyDescent="0.25">
      <c r="A303" s="208" t="s">
        <v>995</v>
      </c>
      <c r="B303" s="209" t="s">
        <v>984</v>
      </c>
      <c r="C303" s="210" t="s">
        <v>752</v>
      </c>
      <c r="D303" s="210" t="s">
        <v>752</v>
      </c>
    </row>
    <row r="304" spans="1:4" ht="26.4" x14ac:dyDescent="0.25">
      <c r="A304" s="208" t="s">
        <v>996</v>
      </c>
      <c r="B304" s="209" t="s">
        <v>984</v>
      </c>
      <c r="C304" s="210" t="s">
        <v>752</v>
      </c>
      <c r="D304" s="210" t="s">
        <v>752</v>
      </c>
    </row>
    <row r="305" spans="1:4" ht="13.2" x14ac:dyDescent="0.25">
      <c r="A305" s="208" t="s">
        <v>997</v>
      </c>
      <c r="B305" s="209" t="s">
        <v>983</v>
      </c>
      <c r="C305" s="210" t="s">
        <v>752</v>
      </c>
      <c r="D305" s="210" t="s">
        <v>752</v>
      </c>
    </row>
    <row r="306" spans="1:4" ht="26.4" x14ac:dyDescent="0.25">
      <c r="A306" s="208" t="s">
        <v>998</v>
      </c>
      <c r="B306" s="209" t="s">
        <v>983</v>
      </c>
      <c r="C306" s="210" t="s">
        <v>752</v>
      </c>
      <c r="D306" s="210" t="s">
        <v>752</v>
      </c>
    </row>
    <row r="307" spans="1:4" ht="26.4" x14ac:dyDescent="0.25">
      <c r="A307" s="208" t="s">
        <v>998</v>
      </c>
      <c r="B307" s="209" t="s">
        <v>983</v>
      </c>
      <c r="C307" s="210" t="s">
        <v>752</v>
      </c>
      <c r="D307" s="210" t="s">
        <v>752</v>
      </c>
    </row>
    <row r="308" spans="1:4" ht="26.4" x14ac:dyDescent="0.25">
      <c r="A308" s="208" t="s">
        <v>999</v>
      </c>
      <c r="B308" s="209" t="s">
        <v>984</v>
      </c>
      <c r="C308" s="210" t="s">
        <v>752</v>
      </c>
      <c r="D308" s="210" t="s">
        <v>752</v>
      </c>
    </row>
    <row r="309" spans="1:4" ht="26.4" x14ac:dyDescent="0.25">
      <c r="A309" s="208" t="s">
        <v>1000</v>
      </c>
      <c r="B309" s="209" t="s">
        <v>982</v>
      </c>
      <c r="C309" s="210" t="s">
        <v>752</v>
      </c>
      <c r="D309" s="210" t="s">
        <v>752</v>
      </c>
    </row>
    <row r="310" spans="1:4" ht="26.4" x14ac:dyDescent="0.25">
      <c r="A310" s="208" t="s">
        <v>1001</v>
      </c>
      <c r="B310" s="209" t="s">
        <v>984</v>
      </c>
      <c r="C310" s="210" t="s">
        <v>752</v>
      </c>
      <c r="D310" s="210" t="s">
        <v>752</v>
      </c>
    </row>
    <row r="311" spans="1:4" ht="26.4" x14ac:dyDescent="0.25">
      <c r="A311" s="208" t="s">
        <v>1002</v>
      </c>
      <c r="B311" s="209" t="s">
        <v>981</v>
      </c>
      <c r="C311" s="210" t="s">
        <v>752</v>
      </c>
      <c r="D311" s="210" t="s">
        <v>752</v>
      </c>
    </row>
    <row r="312" spans="1:4" ht="26.4" x14ac:dyDescent="0.25">
      <c r="A312" s="208" t="s">
        <v>1002</v>
      </c>
      <c r="B312" s="209" t="s">
        <v>981</v>
      </c>
      <c r="C312" s="210" t="s">
        <v>752</v>
      </c>
      <c r="D312" s="210" t="s">
        <v>752</v>
      </c>
    </row>
    <row r="313" spans="1:4" ht="26.4" x14ac:dyDescent="0.25">
      <c r="A313" s="208" t="s">
        <v>1000</v>
      </c>
      <c r="B313" s="209" t="s">
        <v>982</v>
      </c>
      <c r="C313" s="210" t="s">
        <v>752</v>
      </c>
      <c r="D313" s="210" t="s">
        <v>752</v>
      </c>
    </row>
    <row r="314" spans="1:4" ht="13.2" x14ac:dyDescent="0.25">
      <c r="A314" s="208" t="s">
        <v>1003</v>
      </c>
      <c r="B314" s="209" t="s">
        <v>983</v>
      </c>
      <c r="C314" s="210" t="s">
        <v>752</v>
      </c>
      <c r="D314" s="210" t="s">
        <v>752</v>
      </c>
    </row>
    <row r="315" spans="1:4" ht="13.2" x14ac:dyDescent="0.25">
      <c r="A315" s="208" t="s">
        <v>1003</v>
      </c>
      <c r="B315" s="209" t="s">
        <v>983</v>
      </c>
      <c r="C315" s="210" t="s">
        <v>752</v>
      </c>
      <c r="D315" s="210" t="s">
        <v>752</v>
      </c>
    </row>
    <row r="316" spans="1:4" ht="13.2" x14ac:dyDescent="0.25">
      <c r="A316" s="208" t="s">
        <v>1003</v>
      </c>
      <c r="B316" s="209" t="s">
        <v>983</v>
      </c>
      <c r="C316" s="210" t="s">
        <v>752</v>
      </c>
      <c r="D316" s="210" t="s">
        <v>752</v>
      </c>
    </row>
    <row r="317" spans="1:4" ht="13.2" x14ac:dyDescent="0.25">
      <c r="A317" s="208" t="s">
        <v>1003</v>
      </c>
      <c r="B317" s="209" t="s">
        <v>983</v>
      </c>
      <c r="C317" s="210" t="s">
        <v>752</v>
      </c>
      <c r="D317" s="210" t="s">
        <v>752</v>
      </c>
    </row>
    <row r="318" spans="1:4" ht="13.2" x14ac:dyDescent="0.25">
      <c r="A318" s="208" t="s">
        <v>1004</v>
      </c>
      <c r="B318" s="209" t="s">
        <v>985</v>
      </c>
      <c r="C318" s="210" t="s">
        <v>752</v>
      </c>
      <c r="D318" s="210" t="s">
        <v>752</v>
      </c>
    </row>
    <row r="319" spans="1:4" ht="26.4" x14ac:dyDescent="0.25">
      <c r="A319" s="208" t="s">
        <v>1005</v>
      </c>
      <c r="B319" s="209" t="s">
        <v>981</v>
      </c>
      <c r="C319" s="210" t="s">
        <v>752</v>
      </c>
      <c r="D319" s="210" t="s">
        <v>752</v>
      </c>
    </row>
    <row r="320" spans="1:4" ht="26.4" x14ac:dyDescent="0.25">
      <c r="A320" s="208" t="s">
        <v>1006</v>
      </c>
      <c r="B320" s="209" t="s">
        <v>982</v>
      </c>
      <c r="C320" s="210" t="s">
        <v>752</v>
      </c>
      <c r="D320" s="210" t="s">
        <v>752</v>
      </c>
    </row>
    <row r="321" spans="1:4" ht="26.4" x14ac:dyDescent="0.25">
      <c r="A321" s="208" t="s">
        <v>1007</v>
      </c>
      <c r="B321" s="209" t="s">
        <v>981</v>
      </c>
      <c r="C321" s="210" t="s">
        <v>752</v>
      </c>
      <c r="D321" s="210" t="s">
        <v>752</v>
      </c>
    </row>
    <row r="322" spans="1:4" ht="26.4" x14ac:dyDescent="0.25">
      <c r="A322" s="208" t="s">
        <v>1007</v>
      </c>
      <c r="B322" s="209" t="s">
        <v>981</v>
      </c>
      <c r="C322" s="210" t="s">
        <v>752</v>
      </c>
      <c r="D322" s="210" t="s">
        <v>752</v>
      </c>
    </row>
    <row r="323" spans="1:4" ht="26.4" x14ac:dyDescent="0.25">
      <c r="A323" s="208" t="s">
        <v>1008</v>
      </c>
      <c r="B323" s="209" t="s">
        <v>983</v>
      </c>
      <c r="C323" s="210" t="s">
        <v>752</v>
      </c>
      <c r="D323" s="210" t="s">
        <v>752</v>
      </c>
    </row>
    <row r="324" spans="1:4" ht="26.4" x14ac:dyDescent="0.25">
      <c r="A324" s="208" t="s">
        <v>1008</v>
      </c>
      <c r="B324" s="209" t="s">
        <v>983</v>
      </c>
      <c r="C324" s="210" t="s">
        <v>752</v>
      </c>
      <c r="D324" s="210" t="s">
        <v>752</v>
      </c>
    </row>
    <row r="325" spans="1:4" ht="26.4" x14ac:dyDescent="0.25">
      <c r="A325" s="208" t="s">
        <v>1009</v>
      </c>
      <c r="B325" s="209" t="s">
        <v>981</v>
      </c>
      <c r="C325" s="210" t="s">
        <v>752</v>
      </c>
      <c r="D325" s="210" t="s">
        <v>752</v>
      </c>
    </row>
    <row r="326" spans="1:4" ht="26.4" x14ac:dyDescent="0.25">
      <c r="A326" s="208" t="s">
        <v>1009</v>
      </c>
      <c r="B326" s="209" t="s">
        <v>981</v>
      </c>
      <c r="C326" s="210" t="s">
        <v>752</v>
      </c>
      <c r="D326" s="210" t="s">
        <v>752</v>
      </c>
    </row>
    <row r="327" spans="1:4" ht="26.4" x14ac:dyDescent="0.25">
      <c r="A327" s="208" t="s">
        <v>1009</v>
      </c>
      <c r="B327" s="209" t="s">
        <v>981</v>
      </c>
      <c r="C327" s="210" t="s">
        <v>752</v>
      </c>
      <c r="D327" s="210" t="s">
        <v>752</v>
      </c>
    </row>
    <row r="328" spans="1:4" ht="26.4" x14ac:dyDescent="0.25">
      <c r="A328" s="208" t="s">
        <v>1010</v>
      </c>
      <c r="B328" s="209" t="s">
        <v>982</v>
      </c>
      <c r="C328" s="210" t="s">
        <v>752</v>
      </c>
      <c r="D328" s="210" t="s">
        <v>752</v>
      </c>
    </row>
    <row r="329" spans="1:4" ht="26.4" x14ac:dyDescent="0.25">
      <c r="A329" s="208" t="s">
        <v>1010</v>
      </c>
      <c r="B329" s="209" t="s">
        <v>982</v>
      </c>
      <c r="C329" s="210" t="s">
        <v>752</v>
      </c>
      <c r="D329" s="210" t="s">
        <v>752</v>
      </c>
    </row>
    <row r="330" spans="1:4" ht="26.4" x14ac:dyDescent="0.25">
      <c r="A330" s="208" t="s">
        <v>1011</v>
      </c>
      <c r="B330" s="209" t="s">
        <v>981</v>
      </c>
      <c r="C330" s="210" t="s">
        <v>752</v>
      </c>
      <c r="D330" s="210" t="s">
        <v>752</v>
      </c>
    </row>
    <row r="331" spans="1:4" ht="26.4" x14ac:dyDescent="0.25">
      <c r="A331" s="208" t="s">
        <v>1012</v>
      </c>
      <c r="B331" s="209" t="s">
        <v>982</v>
      </c>
      <c r="C331" s="210" t="s">
        <v>752</v>
      </c>
      <c r="D331" s="210" t="s">
        <v>752</v>
      </c>
    </row>
    <row r="332" spans="1:4" ht="26.4" x14ac:dyDescent="0.25">
      <c r="A332" s="208" t="s">
        <v>1013</v>
      </c>
      <c r="B332" s="209" t="s">
        <v>982</v>
      </c>
      <c r="C332" s="210" t="s">
        <v>752</v>
      </c>
      <c r="D332" s="210" t="s">
        <v>752</v>
      </c>
    </row>
    <row r="333" spans="1:4" ht="26.4" x14ac:dyDescent="0.25">
      <c r="A333" s="208" t="s">
        <v>1013</v>
      </c>
      <c r="B333" s="209" t="s">
        <v>982</v>
      </c>
      <c r="C333" s="210" t="s">
        <v>752</v>
      </c>
      <c r="D333" s="210" t="s">
        <v>752</v>
      </c>
    </row>
    <row r="334" spans="1:4" ht="26.4" x14ac:dyDescent="0.25">
      <c r="A334" s="208" t="s">
        <v>1014</v>
      </c>
      <c r="B334" s="209" t="s">
        <v>982</v>
      </c>
      <c r="C334" s="210" t="s">
        <v>752</v>
      </c>
      <c r="D334" s="210" t="s">
        <v>752</v>
      </c>
    </row>
    <row r="335" spans="1:4" ht="26.4" x14ac:dyDescent="0.25">
      <c r="A335" s="208" t="s">
        <v>1014</v>
      </c>
      <c r="B335" s="209" t="s">
        <v>982</v>
      </c>
      <c r="C335" s="210" t="s">
        <v>752</v>
      </c>
      <c r="D335" s="210" t="s">
        <v>752</v>
      </c>
    </row>
    <row r="336" spans="1:4" ht="13.2" x14ac:dyDescent="0.25">
      <c r="A336" s="208" t="s">
        <v>1015</v>
      </c>
      <c r="B336" s="209" t="s">
        <v>981</v>
      </c>
      <c r="C336" s="210" t="s">
        <v>752</v>
      </c>
      <c r="D336" s="210" t="s">
        <v>752</v>
      </c>
    </row>
    <row r="337" spans="1:4" ht="13.2" x14ac:dyDescent="0.25">
      <c r="A337" s="208" t="s">
        <v>1015</v>
      </c>
      <c r="B337" s="209" t="s">
        <v>981</v>
      </c>
      <c r="C337" s="210" t="s">
        <v>752</v>
      </c>
      <c r="D337" s="210" t="s">
        <v>752</v>
      </c>
    </row>
    <row r="338" spans="1:4" ht="26.4" x14ac:dyDescent="0.25">
      <c r="A338" s="208" t="s">
        <v>1016</v>
      </c>
      <c r="B338" s="209" t="s">
        <v>982</v>
      </c>
      <c r="C338" s="210" t="s">
        <v>752</v>
      </c>
      <c r="D338" s="210" t="s">
        <v>752</v>
      </c>
    </row>
    <row r="339" spans="1:4" ht="39.6" x14ac:dyDescent="0.25">
      <c r="A339" s="208" t="s">
        <v>1017</v>
      </c>
      <c r="B339" s="209" t="s">
        <v>984</v>
      </c>
      <c r="C339" s="210" t="s">
        <v>752</v>
      </c>
      <c r="D339" s="210" t="s">
        <v>752</v>
      </c>
    </row>
    <row r="340" spans="1:4" ht="26.4" x14ac:dyDescent="0.25">
      <c r="A340" s="208" t="s">
        <v>1012</v>
      </c>
      <c r="B340" s="209" t="s">
        <v>982</v>
      </c>
      <c r="C340" s="210" t="s">
        <v>752</v>
      </c>
      <c r="D340" s="210" t="s">
        <v>752</v>
      </c>
    </row>
    <row r="341" spans="1:4" ht="13.2" x14ac:dyDescent="0.25">
      <c r="A341" s="208" t="s">
        <v>997</v>
      </c>
      <c r="B341" s="209" t="s">
        <v>983</v>
      </c>
      <c r="C341" s="210" t="s">
        <v>752</v>
      </c>
      <c r="D341" s="210" t="s">
        <v>752</v>
      </c>
    </row>
    <row r="342" spans="1:4" ht="13.2" x14ac:dyDescent="0.25">
      <c r="A342" s="208" t="s">
        <v>997</v>
      </c>
      <c r="B342" s="209" t="s">
        <v>983</v>
      </c>
      <c r="C342" s="210" t="s">
        <v>752</v>
      </c>
      <c r="D342" s="210" t="s">
        <v>752</v>
      </c>
    </row>
    <row r="343" spans="1:4" ht="13.2" x14ac:dyDescent="0.25">
      <c r="A343" s="208" t="s">
        <v>1018</v>
      </c>
      <c r="B343" s="209" t="s">
        <v>983</v>
      </c>
      <c r="C343" s="210" t="s">
        <v>752</v>
      </c>
      <c r="D343" s="210" t="s">
        <v>752</v>
      </c>
    </row>
    <row r="344" spans="1:4" ht="13.2" x14ac:dyDescent="0.25">
      <c r="A344" s="208" t="s">
        <v>1018</v>
      </c>
      <c r="B344" s="209" t="s">
        <v>983</v>
      </c>
      <c r="C344" s="210" t="s">
        <v>752</v>
      </c>
      <c r="D344" s="210" t="s">
        <v>752</v>
      </c>
    </row>
    <row r="345" spans="1:4" ht="26.4" x14ac:dyDescent="0.25">
      <c r="A345" s="208" t="s">
        <v>1019</v>
      </c>
      <c r="B345" s="209" t="s">
        <v>986</v>
      </c>
      <c r="C345" s="210" t="s">
        <v>752</v>
      </c>
      <c r="D345" s="210" t="s">
        <v>752</v>
      </c>
    </row>
    <row r="346" spans="1:4" ht="26.4" x14ac:dyDescent="0.25">
      <c r="A346" s="208" t="s">
        <v>1020</v>
      </c>
      <c r="B346" s="209" t="s">
        <v>981</v>
      </c>
      <c r="C346" s="210" t="s">
        <v>752</v>
      </c>
      <c r="D346" s="210" t="s">
        <v>752</v>
      </c>
    </row>
    <row r="347" spans="1:4" ht="26.4" x14ac:dyDescent="0.25">
      <c r="A347" s="208" t="s">
        <v>1021</v>
      </c>
      <c r="B347" s="209" t="s">
        <v>983</v>
      </c>
      <c r="C347" s="210" t="s">
        <v>752</v>
      </c>
      <c r="D347" s="210" t="s">
        <v>752</v>
      </c>
    </row>
    <row r="348" spans="1:4" ht="26.4" x14ac:dyDescent="0.25">
      <c r="A348" s="208" t="s">
        <v>1021</v>
      </c>
      <c r="B348" s="209" t="s">
        <v>983</v>
      </c>
      <c r="C348" s="210" t="s">
        <v>752</v>
      </c>
      <c r="D348" s="210" t="s">
        <v>752</v>
      </c>
    </row>
    <row r="349" spans="1:4" ht="13.2" x14ac:dyDescent="0.25">
      <c r="A349" s="208" t="s">
        <v>1022</v>
      </c>
      <c r="B349" s="209" t="s">
        <v>987</v>
      </c>
      <c r="C349" s="210" t="s">
        <v>752</v>
      </c>
      <c r="D349" s="210" t="s">
        <v>752</v>
      </c>
    </row>
    <row r="350" spans="1:4" ht="26.4" x14ac:dyDescent="0.25">
      <c r="A350" s="208" t="s">
        <v>1023</v>
      </c>
      <c r="B350" s="209" t="s">
        <v>981</v>
      </c>
      <c r="C350" s="210" t="s">
        <v>752</v>
      </c>
      <c r="D350" s="210" t="s">
        <v>752</v>
      </c>
    </row>
    <row r="351" spans="1:4" ht="26.4" x14ac:dyDescent="0.25">
      <c r="A351" s="208" t="s">
        <v>1024</v>
      </c>
      <c r="B351" s="209" t="s">
        <v>982</v>
      </c>
      <c r="C351" s="210" t="s">
        <v>752</v>
      </c>
      <c r="D351" s="210" t="s">
        <v>752</v>
      </c>
    </row>
    <row r="352" spans="1:4" ht="26.4" x14ac:dyDescent="0.25">
      <c r="A352" s="208" t="s">
        <v>1024</v>
      </c>
      <c r="B352" s="209" t="s">
        <v>982</v>
      </c>
      <c r="C352" s="210" t="s">
        <v>752</v>
      </c>
      <c r="D352" s="210" t="s">
        <v>752</v>
      </c>
    </row>
    <row r="353" spans="1:4" ht="26.4" x14ac:dyDescent="0.25">
      <c r="A353" s="208" t="s">
        <v>1024</v>
      </c>
      <c r="B353" s="209" t="s">
        <v>982</v>
      </c>
      <c r="C353" s="210" t="s">
        <v>752</v>
      </c>
      <c r="D353" s="210" t="s">
        <v>752</v>
      </c>
    </row>
    <row r="354" spans="1:4" ht="13.2" x14ac:dyDescent="0.25">
      <c r="A354" s="208" t="s">
        <v>1025</v>
      </c>
      <c r="B354" s="209" t="s">
        <v>983</v>
      </c>
      <c r="C354" s="210" t="s">
        <v>752</v>
      </c>
      <c r="D354" s="210" t="s">
        <v>752</v>
      </c>
    </row>
    <row r="355" spans="1:4" ht="13.2" x14ac:dyDescent="0.25">
      <c r="A355" s="208" t="s">
        <v>1025</v>
      </c>
      <c r="B355" s="209" t="s">
        <v>983</v>
      </c>
      <c r="C355" s="210" t="s">
        <v>752</v>
      </c>
      <c r="D355" s="210" t="s">
        <v>752</v>
      </c>
    </row>
    <row r="356" spans="1:4" ht="13.2" x14ac:dyDescent="0.25">
      <c r="A356" s="208" t="s">
        <v>1025</v>
      </c>
      <c r="B356" s="209" t="s">
        <v>983</v>
      </c>
      <c r="C356" s="210" t="s">
        <v>752</v>
      </c>
      <c r="D356" s="210" t="s">
        <v>752</v>
      </c>
    </row>
    <row r="357" spans="1:4" ht="26.4" x14ac:dyDescent="0.25">
      <c r="A357" s="208" t="s">
        <v>1026</v>
      </c>
      <c r="B357" s="209" t="s">
        <v>982</v>
      </c>
      <c r="C357" s="210" t="s">
        <v>752</v>
      </c>
      <c r="D357" s="210" t="s">
        <v>752</v>
      </c>
    </row>
    <row r="358" spans="1:4" ht="39.6" x14ac:dyDescent="0.25">
      <c r="A358" s="208" t="s">
        <v>1027</v>
      </c>
      <c r="B358" s="209" t="s">
        <v>984</v>
      </c>
      <c r="C358" s="210" t="s">
        <v>752</v>
      </c>
      <c r="D358" s="210" t="s">
        <v>752</v>
      </c>
    </row>
    <row r="359" spans="1:4" ht="39.6" x14ac:dyDescent="0.25">
      <c r="A359" s="208" t="s">
        <v>1028</v>
      </c>
      <c r="B359" s="209" t="s">
        <v>984</v>
      </c>
      <c r="C359" s="210" t="s">
        <v>752</v>
      </c>
      <c r="D359" s="210" t="s">
        <v>752</v>
      </c>
    </row>
    <row r="360" spans="1:4" ht="26.4" x14ac:dyDescent="0.25">
      <c r="A360" s="208" t="s">
        <v>1023</v>
      </c>
      <c r="B360" s="209" t="s">
        <v>981</v>
      </c>
      <c r="C360" s="210" t="s">
        <v>752</v>
      </c>
      <c r="D360" s="210" t="s">
        <v>752</v>
      </c>
    </row>
    <row r="361" spans="1:4" ht="26.4" x14ac:dyDescent="0.25">
      <c r="A361" s="208" t="s">
        <v>1023</v>
      </c>
      <c r="B361" s="209" t="s">
        <v>981</v>
      </c>
      <c r="C361" s="210" t="s">
        <v>752</v>
      </c>
      <c r="D361" s="210" t="s">
        <v>752</v>
      </c>
    </row>
    <row r="362" spans="1:4" ht="26.4" x14ac:dyDescent="0.25">
      <c r="A362" s="208" t="s">
        <v>1029</v>
      </c>
      <c r="B362" s="209" t="s">
        <v>982</v>
      </c>
      <c r="C362" s="210" t="s">
        <v>752</v>
      </c>
      <c r="D362" s="210" t="s">
        <v>752</v>
      </c>
    </row>
    <row r="363" spans="1:4" ht="13.2" x14ac:dyDescent="0.25">
      <c r="A363" s="208" t="s">
        <v>1030</v>
      </c>
      <c r="B363" s="209" t="s">
        <v>983</v>
      </c>
      <c r="C363" s="210" t="s">
        <v>752</v>
      </c>
      <c r="D363" s="210" t="s">
        <v>752</v>
      </c>
    </row>
    <row r="364" spans="1:4" ht="13.2" x14ac:dyDescent="0.25">
      <c r="A364" s="208" t="s">
        <v>1030</v>
      </c>
      <c r="B364" s="209" t="s">
        <v>983</v>
      </c>
      <c r="C364" s="210" t="s">
        <v>752</v>
      </c>
      <c r="D364" s="210" t="s">
        <v>752</v>
      </c>
    </row>
    <row r="365" spans="1:4" ht="13.2" x14ac:dyDescent="0.25">
      <c r="A365" s="208" t="s">
        <v>1031</v>
      </c>
      <c r="B365" s="209" t="s">
        <v>983</v>
      </c>
      <c r="C365" s="210" t="s">
        <v>752</v>
      </c>
      <c r="D365" s="210" t="s">
        <v>752</v>
      </c>
    </row>
    <row r="366" spans="1:4" ht="13.2" x14ac:dyDescent="0.25">
      <c r="A366" s="208" t="s">
        <v>1031</v>
      </c>
      <c r="B366" s="209" t="s">
        <v>983</v>
      </c>
      <c r="C366" s="210" t="s">
        <v>752</v>
      </c>
      <c r="D366" s="210" t="s">
        <v>752</v>
      </c>
    </row>
    <row r="367" spans="1:4" ht="13.2" x14ac:dyDescent="0.25">
      <c r="A367" s="208" t="s">
        <v>1030</v>
      </c>
      <c r="B367" s="209" t="s">
        <v>983</v>
      </c>
      <c r="C367" s="210" t="s">
        <v>752</v>
      </c>
      <c r="D367" s="210" t="s">
        <v>752</v>
      </c>
    </row>
    <row r="368" spans="1:4" ht="26.4" x14ac:dyDescent="0.25">
      <c r="A368" s="208" t="s">
        <v>1032</v>
      </c>
      <c r="B368" s="209" t="s">
        <v>982</v>
      </c>
      <c r="C368" s="210" t="s">
        <v>752</v>
      </c>
      <c r="D368" s="210" t="s">
        <v>752</v>
      </c>
    </row>
    <row r="369" spans="1:4" ht="26.4" x14ac:dyDescent="0.25">
      <c r="A369" s="208" t="s">
        <v>1032</v>
      </c>
      <c r="B369" s="209" t="s">
        <v>982</v>
      </c>
      <c r="C369" s="210" t="s">
        <v>752</v>
      </c>
      <c r="D369" s="210" t="s">
        <v>752</v>
      </c>
    </row>
    <row r="370" spans="1:4" ht="26.4" x14ac:dyDescent="0.25">
      <c r="A370" s="208" t="s">
        <v>1032</v>
      </c>
      <c r="B370" s="209" t="s">
        <v>982</v>
      </c>
      <c r="C370" s="210" t="s">
        <v>752</v>
      </c>
      <c r="D370" s="210" t="s">
        <v>752</v>
      </c>
    </row>
    <row r="371" spans="1:4" ht="26.4" x14ac:dyDescent="0.25">
      <c r="A371" s="208" t="s">
        <v>1026</v>
      </c>
      <c r="B371" s="209" t="s">
        <v>982</v>
      </c>
      <c r="C371" s="210" t="s">
        <v>752</v>
      </c>
      <c r="D371" s="210" t="s">
        <v>752</v>
      </c>
    </row>
    <row r="372" spans="1:4" ht="26.4" x14ac:dyDescent="0.25">
      <c r="A372" s="208" t="s">
        <v>1020</v>
      </c>
      <c r="B372" s="209" t="s">
        <v>981</v>
      </c>
      <c r="C372" s="210" t="s">
        <v>752</v>
      </c>
      <c r="D372" s="210" t="s">
        <v>752</v>
      </c>
    </row>
    <row r="373" spans="1:4" ht="26.4" x14ac:dyDescent="0.25">
      <c r="A373" s="208" t="s">
        <v>1011</v>
      </c>
      <c r="B373" s="209" t="s">
        <v>981</v>
      </c>
      <c r="C373" s="210" t="s">
        <v>752</v>
      </c>
      <c r="D373" s="210" t="s">
        <v>752</v>
      </c>
    </row>
    <row r="374" spans="1:4" ht="26.4" x14ac:dyDescent="0.25">
      <c r="A374" s="208" t="s">
        <v>1011</v>
      </c>
      <c r="B374" s="209" t="s">
        <v>981</v>
      </c>
      <c r="C374" s="210" t="s">
        <v>752</v>
      </c>
      <c r="D374" s="210" t="s">
        <v>752</v>
      </c>
    </row>
    <row r="375" spans="1:4" ht="26.4" x14ac:dyDescent="0.25">
      <c r="A375" s="208" t="s">
        <v>1016</v>
      </c>
      <c r="B375" s="209" t="s">
        <v>982</v>
      </c>
      <c r="C375" s="210" t="s">
        <v>752</v>
      </c>
      <c r="D375" s="210" t="s">
        <v>752</v>
      </c>
    </row>
    <row r="376" spans="1:4" ht="26.4" x14ac:dyDescent="0.25">
      <c r="A376" s="208" t="s">
        <v>1033</v>
      </c>
      <c r="B376" s="209" t="s">
        <v>982</v>
      </c>
      <c r="C376" s="210">
        <v>4.60261533510121</v>
      </c>
      <c r="D376" s="210" t="s">
        <v>752</v>
      </c>
    </row>
    <row r="377" spans="1:4" ht="26.4" x14ac:dyDescent="0.25">
      <c r="A377" s="208" t="s">
        <v>1034</v>
      </c>
      <c r="B377" s="209" t="s">
        <v>983</v>
      </c>
      <c r="C377" s="210" t="s">
        <v>752</v>
      </c>
      <c r="D377" s="210" t="s">
        <v>752</v>
      </c>
    </row>
    <row r="378" spans="1:4" ht="26.4" x14ac:dyDescent="0.25">
      <c r="A378" s="208" t="s">
        <v>1035</v>
      </c>
      <c r="B378" s="209" t="s">
        <v>984</v>
      </c>
      <c r="C378" s="210" t="s">
        <v>752</v>
      </c>
      <c r="D378" s="210" t="s">
        <v>752</v>
      </c>
    </row>
    <row r="379" spans="1:4" ht="13.2" x14ac:dyDescent="0.25">
      <c r="A379" s="208" t="s">
        <v>1036</v>
      </c>
      <c r="B379" s="209" t="s">
        <v>752</v>
      </c>
      <c r="C379" s="210" t="s">
        <v>752</v>
      </c>
      <c r="D379" s="210" t="s">
        <v>752</v>
      </c>
    </row>
    <row r="380" spans="1:4" ht="26.4" x14ac:dyDescent="0.25">
      <c r="A380" s="208" t="s">
        <v>1037</v>
      </c>
      <c r="B380" s="209" t="s">
        <v>1036</v>
      </c>
      <c r="C380" s="210" t="s">
        <v>752</v>
      </c>
      <c r="D380" s="210" t="s">
        <v>752</v>
      </c>
    </row>
    <row r="381" spans="1:4" ht="26.4" x14ac:dyDescent="0.25">
      <c r="A381" s="208" t="s">
        <v>1038</v>
      </c>
      <c r="B381" s="209" t="s">
        <v>1036</v>
      </c>
      <c r="C381" s="210" t="s">
        <v>752</v>
      </c>
      <c r="D381" s="210" t="s">
        <v>752</v>
      </c>
    </row>
    <row r="382" spans="1:4" ht="26.4" x14ac:dyDescent="0.25">
      <c r="A382" s="208" t="s">
        <v>1039</v>
      </c>
      <c r="B382" s="209" t="s">
        <v>1036</v>
      </c>
      <c r="C382" s="210" t="s">
        <v>752</v>
      </c>
      <c r="D382" s="210" t="s">
        <v>752</v>
      </c>
    </row>
    <row r="383" spans="1:4" ht="26.4" x14ac:dyDescent="0.25">
      <c r="A383" s="208" t="s">
        <v>1039</v>
      </c>
      <c r="B383" s="209" t="s">
        <v>1036</v>
      </c>
      <c r="C383" s="210" t="s">
        <v>752</v>
      </c>
      <c r="D383" s="210" t="s">
        <v>752</v>
      </c>
    </row>
    <row r="384" spans="1:4" ht="26.4" x14ac:dyDescent="0.25">
      <c r="A384" s="208" t="s">
        <v>1039</v>
      </c>
      <c r="B384" s="209" t="s">
        <v>1036</v>
      </c>
      <c r="C384" s="210" t="s">
        <v>752</v>
      </c>
      <c r="D384" s="210" t="s">
        <v>752</v>
      </c>
    </row>
    <row r="385" spans="1:4" ht="26.4" x14ac:dyDescent="0.25">
      <c r="A385" s="208" t="s">
        <v>1039</v>
      </c>
      <c r="B385" s="209" t="s">
        <v>1036</v>
      </c>
      <c r="C385" s="210" t="s">
        <v>752</v>
      </c>
      <c r="D385" s="210" t="s">
        <v>752</v>
      </c>
    </row>
    <row r="386" spans="1:4" ht="26.4" x14ac:dyDescent="0.25">
      <c r="A386" s="208" t="s">
        <v>1040</v>
      </c>
      <c r="B386" s="209" t="s">
        <v>1036</v>
      </c>
      <c r="C386" s="210" t="s">
        <v>752</v>
      </c>
      <c r="D386" s="210" t="s">
        <v>752</v>
      </c>
    </row>
    <row r="387" spans="1:4" ht="26.4" x14ac:dyDescent="0.25">
      <c r="A387" s="208" t="s">
        <v>1040</v>
      </c>
      <c r="B387" s="209" t="s">
        <v>1036</v>
      </c>
      <c r="C387" s="210" t="s">
        <v>752</v>
      </c>
      <c r="D387" s="210" t="s">
        <v>752</v>
      </c>
    </row>
    <row r="388" spans="1:4" ht="26.4" x14ac:dyDescent="0.25">
      <c r="A388" s="208" t="s">
        <v>1040</v>
      </c>
      <c r="B388" s="209" t="s">
        <v>1036</v>
      </c>
      <c r="C388" s="210" t="s">
        <v>752</v>
      </c>
      <c r="D388" s="210" t="s">
        <v>752</v>
      </c>
    </row>
    <row r="389" spans="1:4" ht="26.4" x14ac:dyDescent="0.25">
      <c r="A389" s="208" t="s">
        <v>1041</v>
      </c>
      <c r="B389" s="209" t="s">
        <v>1038</v>
      </c>
      <c r="C389" s="210" t="s">
        <v>752</v>
      </c>
      <c r="D389" s="210" t="s">
        <v>752</v>
      </c>
    </row>
    <row r="390" spans="1:4" ht="26.4" x14ac:dyDescent="0.25">
      <c r="A390" s="208" t="s">
        <v>1042</v>
      </c>
      <c r="B390" s="209" t="s">
        <v>1038</v>
      </c>
      <c r="C390" s="210" t="s">
        <v>752</v>
      </c>
      <c r="D390" s="210" t="s">
        <v>752</v>
      </c>
    </row>
    <row r="391" spans="1:4" ht="13.2" x14ac:dyDescent="0.25">
      <c r="A391" s="208" t="s">
        <v>1043</v>
      </c>
      <c r="B391" s="209" t="s">
        <v>752</v>
      </c>
      <c r="C391" s="210" t="s">
        <v>752</v>
      </c>
      <c r="D391" s="210" t="s">
        <v>752</v>
      </c>
    </row>
    <row r="392" spans="1:4" ht="26.4" x14ac:dyDescent="0.25">
      <c r="A392" s="208" t="s">
        <v>1044</v>
      </c>
      <c r="B392" s="209" t="s">
        <v>1043</v>
      </c>
      <c r="C392" s="210" t="s">
        <v>752</v>
      </c>
      <c r="D392" s="210" t="s">
        <v>752</v>
      </c>
    </row>
    <row r="393" spans="1:4" ht="26.4" x14ac:dyDescent="0.25">
      <c r="A393" s="208" t="s">
        <v>1045</v>
      </c>
      <c r="B393" s="209" t="s">
        <v>1043</v>
      </c>
      <c r="C393" s="210">
        <v>3.5838563982683893</v>
      </c>
      <c r="D393" s="210" t="s">
        <v>752</v>
      </c>
    </row>
    <row r="394" spans="1:4" ht="26.4" x14ac:dyDescent="0.25">
      <c r="A394" s="208" t="s">
        <v>1045</v>
      </c>
      <c r="B394" s="209" t="s">
        <v>1043</v>
      </c>
      <c r="C394" s="210">
        <v>3.5838563982683893</v>
      </c>
      <c r="D394" s="210" t="s">
        <v>752</v>
      </c>
    </row>
    <row r="395" spans="1:4" ht="26.4" x14ac:dyDescent="0.25">
      <c r="A395" s="208" t="s">
        <v>1045</v>
      </c>
      <c r="B395" s="209" t="s">
        <v>1043</v>
      </c>
      <c r="C395" s="210">
        <v>3.5838563982683893</v>
      </c>
      <c r="D395" s="210" t="s">
        <v>752</v>
      </c>
    </row>
    <row r="396" spans="1:4" ht="26.4" x14ac:dyDescent="0.25">
      <c r="A396" s="208" t="s">
        <v>1046</v>
      </c>
      <c r="B396" s="209" t="s">
        <v>1043</v>
      </c>
      <c r="C396" s="210" t="s">
        <v>752</v>
      </c>
      <c r="D396" s="210" t="s">
        <v>752</v>
      </c>
    </row>
    <row r="397" spans="1:4" ht="13.2" x14ac:dyDescent="0.25">
      <c r="A397" s="208" t="s">
        <v>1047</v>
      </c>
      <c r="B397" s="209" t="s">
        <v>1043</v>
      </c>
      <c r="C397" s="210" t="s">
        <v>752</v>
      </c>
      <c r="D397" s="210" t="s">
        <v>752</v>
      </c>
    </row>
    <row r="398" spans="1:4" ht="26.4" x14ac:dyDescent="0.25">
      <c r="A398" s="208" t="s">
        <v>1048</v>
      </c>
      <c r="B398" s="209" t="s">
        <v>1043</v>
      </c>
      <c r="C398" s="210" t="s">
        <v>752</v>
      </c>
      <c r="D398" s="210" t="s">
        <v>752</v>
      </c>
    </row>
    <row r="399" spans="1:4" ht="26.4" x14ac:dyDescent="0.25">
      <c r="A399" s="208" t="s">
        <v>1048</v>
      </c>
      <c r="B399" s="209" t="s">
        <v>1043</v>
      </c>
      <c r="C399" s="210" t="s">
        <v>752</v>
      </c>
      <c r="D399" s="210" t="s">
        <v>752</v>
      </c>
    </row>
    <row r="400" spans="1:4" ht="13.2" x14ac:dyDescent="0.25">
      <c r="A400" s="208" t="s">
        <v>1047</v>
      </c>
      <c r="B400" s="209" t="s">
        <v>1043</v>
      </c>
      <c r="C400" s="210" t="s">
        <v>752</v>
      </c>
      <c r="D400" s="210" t="s">
        <v>752</v>
      </c>
    </row>
    <row r="401" spans="1:4" ht="13.2" x14ac:dyDescent="0.25">
      <c r="A401" s="208" t="s">
        <v>1049</v>
      </c>
      <c r="B401" s="209" t="s">
        <v>752</v>
      </c>
      <c r="C401" s="210" t="s">
        <v>752</v>
      </c>
      <c r="D401" s="210" t="s">
        <v>752</v>
      </c>
    </row>
    <row r="402" spans="1:4" ht="13.2" x14ac:dyDescent="0.25">
      <c r="A402" s="208" t="s">
        <v>1050</v>
      </c>
      <c r="B402" s="209" t="s">
        <v>752</v>
      </c>
      <c r="C402" s="210" t="s">
        <v>752</v>
      </c>
      <c r="D402" s="210" t="s">
        <v>752</v>
      </c>
    </row>
    <row r="403" spans="1:4" ht="13.2" x14ac:dyDescent="0.25">
      <c r="A403" s="208" t="s">
        <v>1051</v>
      </c>
      <c r="B403" s="209" t="s">
        <v>1049</v>
      </c>
      <c r="C403" s="210" t="s">
        <v>752</v>
      </c>
      <c r="D403" s="210" t="s">
        <v>752</v>
      </c>
    </row>
    <row r="404" spans="1:4" ht="26.4" x14ac:dyDescent="0.25">
      <c r="A404" s="208" t="s">
        <v>1052</v>
      </c>
      <c r="B404" s="209" t="s">
        <v>1050</v>
      </c>
      <c r="C404" s="210">
        <v>1.4273894414017434</v>
      </c>
      <c r="D404" s="210" t="s">
        <v>752</v>
      </c>
    </row>
    <row r="405" spans="1:4" ht="26.4" x14ac:dyDescent="0.25">
      <c r="A405" s="208" t="s">
        <v>1053</v>
      </c>
      <c r="B405" s="209" t="s">
        <v>1049</v>
      </c>
      <c r="C405" s="210" t="s">
        <v>752</v>
      </c>
      <c r="D405" s="210" t="s">
        <v>752</v>
      </c>
    </row>
    <row r="406" spans="1:4" ht="26.4" x14ac:dyDescent="0.25">
      <c r="A406" s="208" t="s">
        <v>1054</v>
      </c>
      <c r="B406" s="209" t="s">
        <v>1053</v>
      </c>
      <c r="C406" s="210" t="s">
        <v>752</v>
      </c>
      <c r="D406" s="210" t="s">
        <v>752</v>
      </c>
    </row>
    <row r="407" spans="1:4" ht="13.2" x14ac:dyDescent="0.25">
      <c r="A407" s="208" t="s">
        <v>1055</v>
      </c>
      <c r="B407" s="209" t="s">
        <v>1053</v>
      </c>
      <c r="C407" s="210" t="s">
        <v>752</v>
      </c>
      <c r="D407" s="210" t="s">
        <v>752</v>
      </c>
    </row>
    <row r="408" spans="1:4" ht="13.2" x14ac:dyDescent="0.25">
      <c r="A408" s="208" t="s">
        <v>1056</v>
      </c>
      <c r="B408" s="209" t="s">
        <v>1049</v>
      </c>
      <c r="C408" s="210" t="s">
        <v>752</v>
      </c>
      <c r="D408" s="210" t="s">
        <v>752</v>
      </c>
    </row>
    <row r="409" spans="1:4" ht="13.2" x14ac:dyDescent="0.25">
      <c r="A409" s="208" t="s">
        <v>1056</v>
      </c>
      <c r="B409" s="209" t="s">
        <v>1049</v>
      </c>
      <c r="C409" s="210" t="s">
        <v>752</v>
      </c>
      <c r="D409" s="210" t="s">
        <v>752</v>
      </c>
    </row>
    <row r="410" spans="1:4" ht="13.2" x14ac:dyDescent="0.25">
      <c r="A410" s="208" t="s">
        <v>1056</v>
      </c>
      <c r="B410" s="209" t="s">
        <v>1049</v>
      </c>
      <c r="C410" s="210" t="s">
        <v>752</v>
      </c>
      <c r="D410" s="210" t="s">
        <v>752</v>
      </c>
    </row>
    <row r="411" spans="1:4" ht="13.2" x14ac:dyDescent="0.25">
      <c r="A411" s="208" t="s">
        <v>1056</v>
      </c>
      <c r="B411" s="209" t="s">
        <v>1049</v>
      </c>
      <c r="C411" s="210" t="s">
        <v>752</v>
      </c>
      <c r="D411" s="210" t="s">
        <v>752</v>
      </c>
    </row>
    <row r="412" spans="1:4" ht="13.2" x14ac:dyDescent="0.25">
      <c r="A412" s="208" t="s">
        <v>1057</v>
      </c>
      <c r="B412" s="209" t="s">
        <v>1049</v>
      </c>
      <c r="C412" s="210" t="s">
        <v>752</v>
      </c>
      <c r="D412" s="210" t="s">
        <v>752</v>
      </c>
    </row>
    <row r="413" spans="1:4" ht="13.2" x14ac:dyDescent="0.25">
      <c r="A413" s="208" t="s">
        <v>1057</v>
      </c>
      <c r="B413" s="209" t="s">
        <v>1049</v>
      </c>
      <c r="C413" s="210" t="s">
        <v>752</v>
      </c>
      <c r="D413" s="210" t="s">
        <v>752</v>
      </c>
    </row>
    <row r="414" spans="1:4" ht="13.2" x14ac:dyDescent="0.25">
      <c r="A414" s="208" t="s">
        <v>1057</v>
      </c>
      <c r="B414" s="209" t="s">
        <v>1049</v>
      </c>
      <c r="C414" s="210" t="s">
        <v>752</v>
      </c>
      <c r="D414" s="210" t="s">
        <v>752</v>
      </c>
    </row>
    <row r="415" spans="1:4" ht="26.4" x14ac:dyDescent="0.25">
      <c r="A415" s="208" t="s">
        <v>1058</v>
      </c>
      <c r="B415" s="209" t="s">
        <v>1049</v>
      </c>
      <c r="C415" s="210" t="s">
        <v>752</v>
      </c>
      <c r="D415" s="210" t="s">
        <v>752</v>
      </c>
    </row>
    <row r="416" spans="1:4" ht="26.4" x14ac:dyDescent="0.25">
      <c r="A416" s="208" t="s">
        <v>1059</v>
      </c>
      <c r="B416" s="209" t="s">
        <v>1051</v>
      </c>
      <c r="C416" s="210" t="s">
        <v>752</v>
      </c>
      <c r="D416" s="210" t="s">
        <v>752</v>
      </c>
    </row>
    <row r="417" spans="1:4" ht="26.4" x14ac:dyDescent="0.25">
      <c r="A417" s="208" t="s">
        <v>1058</v>
      </c>
      <c r="B417" s="209" t="s">
        <v>1049</v>
      </c>
      <c r="C417" s="210" t="s">
        <v>752</v>
      </c>
      <c r="D417" s="210" t="s">
        <v>752</v>
      </c>
    </row>
    <row r="418" spans="1:4" ht="26.4" x14ac:dyDescent="0.25">
      <c r="A418" s="208" t="s">
        <v>1058</v>
      </c>
      <c r="B418" s="209" t="s">
        <v>1049</v>
      </c>
      <c r="C418" s="210" t="s">
        <v>752</v>
      </c>
      <c r="D418" s="210" t="s">
        <v>752</v>
      </c>
    </row>
    <row r="419" spans="1:4" ht="13.2" x14ac:dyDescent="0.25">
      <c r="A419" s="208" t="s">
        <v>1060</v>
      </c>
      <c r="B419" s="209" t="s">
        <v>1049</v>
      </c>
      <c r="C419" s="210">
        <v>3.5032548520276432</v>
      </c>
      <c r="D419" s="210" t="s">
        <v>752</v>
      </c>
    </row>
    <row r="420" spans="1:4" ht="13.2" x14ac:dyDescent="0.25">
      <c r="A420" s="208" t="s">
        <v>1060</v>
      </c>
      <c r="B420" s="209" t="s">
        <v>1049</v>
      </c>
      <c r="C420" s="210">
        <v>3.5032548520276432</v>
      </c>
      <c r="D420" s="210" t="s">
        <v>752</v>
      </c>
    </row>
    <row r="421" spans="1:4" ht="13.2" x14ac:dyDescent="0.25">
      <c r="A421" s="208" t="s">
        <v>1060</v>
      </c>
      <c r="B421" s="209" t="s">
        <v>1049</v>
      </c>
      <c r="C421" s="210">
        <v>3.5032548520276432</v>
      </c>
      <c r="D421" s="210" t="s">
        <v>752</v>
      </c>
    </row>
    <row r="422" spans="1:4" ht="26.4" x14ac:dyDescent="0.25">
      <c r="A422" s="208" t="s">
        <v>1061</v>
      </c>
      <c r="B422" s="209" t="s">
        <v>1053</v>
      </c>
      <c r="C422" s="210" t="s">
        <v>752</v>
      </c>
      <c r="D422" s="210" t="s">
        <v>752</v>
      </c>
    </row>
    <row r="423" spans="1:4" ht="13.2" x14ac:dyDescent="0.25">
      <c r="A423" s="208" t="s">
        <v>1062</v>
      </c>
      <c r="B423" s="209" t="s">
        <v>1053</v>
      </c>
      <c r="C423" s="210" t="s">
        <v>752</v>
      </c>
      <c r="D423" s="210" t="s">
        <v>752</v>
      </c>
    </row>
    <row r="424" spans="1:4" ht="39.6" x14ac:dyDescent="0.25">
      <c r="A424" s="208" t="s">
        <v>1063</v>
      </c>
      <c r="B424" s="209" t="s">
        <v>1053</v>
      </c>
      <c r="C424" s="210" t="s">
        <v>752</v>
      </c>
      <c r="D424" s="210" t="s">
        <v>752</v>
      </c>
    </row>
    <row r="425" spans="1:4" ht="39.6" x14ac:dyDescent="0.25">
      <c r="A425" s="208" t="s">
        <v>1063</v>
      </c>
      <c r="B425" s="209" t="s">
        <v>1053</v>
      </c>
      <c r="C425" s="210" t="s">
        <v>752</v>
      </c>
      <c r="D425" s="210" t="s">
        <v>752</v>
      </c>
    </row>
    <row r="426" spans="1:4" ht="39.6" x14ac:dyDescent="0.25">
      <c r="A426" s="208" t="s">
        <v>1063</v>
      </c>
      <c r="B426" s="209" t="s">
        <v>1053</v>
      </c>
      <c r="C426" s="210" t="s">
        <v>752</v>
      </c>
      <c r="D426" s="210" t="s">
        <v>752</v>
      </c>
    </row>
    <row r="427" spans="1:4" ht="13.2" x14ac:dyDescent="0.25">
      <c r="A427" s="208" t="s">
        <v>1064</v>
      </c>
      <c r="B427" s="209" t="s">
        <v>1049</v>
      </c>
      <c r="C427" s="210" t="s">
        <v>752</v>
      </c>
      <c r="D427" s="210" t="s">
        <v>752</v>
      </c>
    </row>
    <row r="428" spans="1:4" ht="13.2" x14ac:dyDescent="0.25">
      <c r="A428" s="208" t="s">
        <v>1064</v>
      </c>
      <c r="B428" s="209" t="s">
        <v>1049</v>
      </c>
      <c r="C428" s="210" t="s">
        <v>752</v>
      </c>
      <c r="D428" s="210" t="s">
        <v>752</v>
      </c>
    </row>
    <row r="429" spans="1:4" ht="13.2" x14ac:dyDescent="0.25">
      <c r="A429" s="208" t="s">
        <v>1065</v>
      </c>
      <c r="B429" s="209" t="s">
        <v>752</v>
      </c>
      <c r="C429" s="210" t="s">
        <v>752</v>
      </c>
      <c r="D429" s="210" t="s">
        <v>752</v>
      </c>
    </row>
    <row r="430" spans="1:4" ht="26.4" x14ac:dyDescent="0.25">
      <c r="A430" s="208" t="s">
        <v>1066</v>
      </c>
      <c r="B430" s="209" t="s">
        <v>1065</v>
      </c>
      <c r="C430" s="210" t="s">
        <v>752</v>
      </c>
      <c r="D430" s="210" t="s">
        <v>752</v>
      </c>
    </row>
    <row r="431" spans="1:4" ht="26.4" x14ac:dyDescent="0.25">
      <c r="A431" s="208" t="s">
        <v>1067</v>
      </c>
      <c r="B431" s="209" t="s">
        <v>1065</v>
      </c>
      <c r="C431" s="210" t="s">
        <v>752</v>
      </c>
      <c r="D431" s="210" t="s">
        <v>752</v>
      </c>
    </row>
    <row r="432" spans="1:4" ht="13.2" x14ac:dyDescent="0.25">
      <c r="A432" s="208" t="s">
        <v>1068</v>
      </c>
      <c r="B432" s="209" t="s">
        <v>752</v>
      </c>
      <c r="C432" s="210" t="s">
        <v>752</v>
      </c>
      <c r="D432" s="210" t="s">
        <v>752</v>
      </c>
    </row>
    <row r="433" spans="1:4" ht="26.4" x14ac:dyDescent="0.25">
      <c r="A433" s="208" t="s">
        <v>1069</v>
      </c>
      <c r="B433" s="209" t="s">
        <v>1065</v>
      </c>
      <c r="C433" s="210" t="s">
        <v>752</v>
      </c>
      <c r="D433" s="210" t="s">
        <v>752</v>
      </c>
    </row>
    <row r="434" spans="1:4" ht="13.2" x14ac:dyDescent="0.25">
      <c r="A434" s="208" t="s">
        <v>1070</v>
      </c>
      <c r="B434" s="209" t="s">
        <v>1065</v>
      </c>
      <c r="C434" s="210">
        <v>3.8098559711596938E-2</v>
      </c>
      <c r="D434" s="210" t="s">
        <v>752</v>
      </c>
    </row>
    <row r="435" spans="1:4" ht="26.4" x14ac:dyDescent="0.25">
      <c r="A435" s="208" t="s">
        <v>1071</v>
      </c>
      <c r="B435" s="209" t="s">
        <v>1065</v>
      </c>
      <c r="C435" s="210" t="s">
        <v>752</v>
      </c>
      <c r="D435" s="210" t="s">
        <v>752</v>
      </c>
    </row>
    <row r="436" spans="1:4" ht="13.2" x14ac:dyDescent="0.25">
      <c r="A436" s="208" t="s">
        <v>1072</v>
      </c>
      <c r="B436" s="209" t="s">
        <v>1065</v>
      </c>
      <c r="C436" s="210" t="s">
        <v>752</v>
      </c>
      <c r="D436" s="210" t="s">
        <v>752</v>
      </c>
    </row>
    <row r="437" spans="1:4" ht="13.2" x14ac:dyDescent="0.25">
      <c r="A437" s="208" t="s">
        <v>1073</v>
      </c>
      <c r="B437" s="209" t="s">
        <v>1065</v>
      </c>
      <c r="C437" s="210" t="s">
        <v>752</v>
      </c>
      <c r="D437" s="210" t="s">
        <v>752</v>
      </c>
    </row>
    <row r="438" spans="1:4" ht="13.2" x14ac:dyDescent="0.25">
      <c r="A438" s="208" t="s">
        <v>1074</v>
      </c>
      <c r="B438" s="209" t="s">
        <v>1065</v>
      </c>
      <c r="C438" s="210" t="s">
        <v>752</v>
      </c>
      <c r="D438" s="210" t="s">
        <v>752</v>
      </c>
    </row>
    <row r="439" spans="1:4" ht="39.6" x14ac:dyDescent="0.25">
      <c r="A439" s="208" t="s">
        <v>1075</v>
      </c>
      <c r="B439" s="209" t="s">
        <v>1065</v>
      </c>
      <c r="C439" s="210" t="s">
        <v>752</v>
      </c>
      <c r="D439" s="210" t="s">
        <v>752</v>
      </c>
    </row>
    <row r="440" spans="1:4" ht="13.2" x14ac:dyDescent="0.25">
      <c r="A440" s="208" t="s">
        <v>1076</v>
      </c>
      <c r="B440" s="209" t="s">
        <v>752</v>
      </c>
      <c r="C440" s="210" t="s">
        <v>752</v>
      </c>
      <c r="D440" s="210" t="s">
        <v>752</v>
      </c>
    </row>
    <row r="441" spans="1:4" ht="26.4" x14ac:dyDescent="0.25">
      <c r="A441" s="208" t="s">
        <v>1077</v>
      </c>
      <c r="B441" s="209" t="s">
        <v>1065</v>
      </c>
      <c r="C441" s="210" t="s">
        <v>752</v>
      </c>
      <c r="D441" s="210" t="s">
        <v>752</v>
      </c>
    </row>
    <row r="442" spans="1:4" ht="13.2" x14ac:dyDescent="0.25">
      <c r="A442" s="208" t="s">
        <v>1078</v>
      </c>
      <c r="B442" s="209" t="s">
        <v>1065</v>
      </c>
      <c r="C442" s="210" t="s">
        <v>752</v>
      </c>
      <c r="D442" s="210" t="s">
        <v>752</v>
      </c>
    </row>
    <row r="443" spans="1:4" ht="26.4" x14ac:dyDescent="0.25">
      <c r="A443" s="208" t="s">
        <v>1079</v>
      </c>
      <c r="B443" s="209" t="s">
        <v>1070</v>
      </c>
      <c r="C443" s="210" t="s">
        <v>752</v>
      </c>
      <c r="D443" s="210" t="s">
        <v>752</v>
      </c>
    </row>
    <row r="444" spans="1:4" ht="26.4" x14ac:dyDescent="0.25">
      <c r="A444" s="208" t="s">
        <v>1080</v>
      </c>
      <c r="B444" s="209" t="s">
        <v>1066</v>
      </c>
      <c r="C444" s="210" t="s">
        <v>752</v>
      </c>
      <c r="D444" s="210" t="s">
        <v>752</v>
      </c>
    </row>
    <row r="445" spans="1:4" ht="26.4" x14ac:dyDescent="0.25">
      <c r="A445" s="208" t="s">
        <v>1080</v>
      </c>
      <c r="B445" s="209" t="s">
        <v>1066</v>
      </c>
      <c r="C445" s="210" t="s">
        <v>752</v>
      </c>
      <c r="D445" s="210" t="s">
        <v>752</v>
      </c>
    </row>
    <row r="446" spans="1:4" ht="26.4" x14ac:dyDescent="0.25">
      <c r="A446" s="208" t="s">
        <v>1081</v>
      </c>
      <c r="B446" s="209" t="s">
        <v>1068</v>
      </c>
      <c r="C446" s="210" t="s">
        <v>752</v>
      </c>
      <c r="D446" s="210" t="s">
        <v>752</v>
      </c>
    </row>
    <row r="447" spans="1:4" ht="26.4" x14ac:dyDescent="0.25">
      <c r="A447" s="208" t="s">
        <v>1082</v>
      </c>
      <c r="B447" s="209" t="s">
        <v>1065</v>
      </c>
      <c r="C447" s="210" t="s">
        <v>752</v>
      </c>
      <c r="D447" s="210" t="s">
        <v>752</v>
      </c>
    </row>
    <row r="448" spans="1:4" ht="26.4" x14ac:dyDescent="0.25">
      <c r="A448" s="208" t="s">
        <v>1083</v>
      </c>
      <c r="B448" s="209" t="s">
        <v>1070</v>
      </c>
      <c r="C448" s="210">
        <v>8.2922078313560821</v>
      </c>
      <c r="D448" s="210" t="s">
        <v>752</v>
      </c>
    </row>
    <row r="449" spans="1:4" ht="26.4" x14ac:dyDescent="0.25">
      <c r="A449" s="208" t="s">
        <v>1084</v>
      </c>
      <c r="B449" s="209" t="s">
        <v>1066</v>
      </c>
      <c r="C449" s="210">
        <v>2.9356250691152628</v>
      </c>
      <c r="D449" s="210" t="s">
        <v>752</v>
      </c>
    </row>
    <row r="450" spans="1:4" ht="26.4" x14ac:dyDescent="0.25">
      <c r="A450" s="208" t="s">
        <v>1085</v>
      </c>
      <c r="B450" s="209" t="s">
        <v>1070</v>
      </c>
      <c r="C450" s="210" t="s">
        <v>752</v>
      </c>
      <c r="D450" s="210" t="s">
        <v>752</v>
      </c>
    </row>
    <row r="451" spans="1:4" ht="26.4" x14ac:dyDescent="0.25">
      <c r="A451" s="208" t="s">
        <v>1086</v>
      </c>
      <c r="B451" s="209" t="s">
        <v>1069</v>
      </c>
      <c r="C451" s="210" t="s">
        <v>752</v>
      </c>
      <c r="D451" s="210" t="s">
        <v>752</v>
      </c>
    </row>
    <row r="452" spans="1:4" ht="26.4" x14ac:dyDescent="0.25">
      <c r="A452" s="208" t="s">
        <v>1087</v>
      </c>
      <c r="B452" s="209" t="s">
        <v>1069</v>
      </c>
      <c r="C452" s="210" t="s">
        <v>752</v>
      </c>
      <c r="D452" s="210" t="s">
        <v>752</v>
      </c>
    </row>
    <row r="453" spans="1:4" ht="26.4" x14ac:dyDescent="0.25">
      <c r="A453" s="208" t="s">
        <v>1087</v>
      </c>
      <c r="B453" s="209" t="s">
        <v>1069</v>
      </c>
      <c r="C453" s="210" t="s">
        <v>752</v>
      </c>
      <c r="D453" s="210" t="s">
        <v>752</v>
      </c>
    </row>
    <row r="454" spans="1:4" ht="26.4" x14ac:dyDescent="0.25">
      <c r="A454" s="208" t="s">
        <v>1088</v>
      </c>
      <c r="B454" s="209" t="s">
        <v>1065</v>
      </c>
      <c r="C454" s="210" t="s">
        <v>752</v>
      </c>
      <c r="D454" s="210" t="s">
        <v>752</v>
      </c>
    </row>
    <row r="455" spans="1:4" ht="26.4" x14ac:dyDescent="0.25">
      <c r="A455" s="208" t="s">
        <v>1088</v>
      </c>
      <c r="B455" s="209" t="s">
        <v>1065</v>
      </c>
      <c r="C455" s="210" t="s">
        <v>752</v>
      </c>
      <c r="D455" s="210" t="s">
        <v>752</v>
      </c>
    </row>
    <row r="456" spans="1:4" ht="26.4" x14ac:dyDescent="0.25">
      <c r="A456" s="208" t="s">
        <v>1088</v>
      </c>
      <c r="B456" s="209" t="s">
        <v>1065</v>
      </c>
      <c r="C456" s="210" t="s">
        <v>752</v>
      </c>
      <c r="D456" s="210" t="s">
        <v>752</v>
      </c>
    </row>
    <row r="457" spans="1:4" ht="26.4" x14ac:dyDescent="0.25">
      <c r="A457" s="208" t="s">
        <v>1089</v>
      </c>
      <c r="B457" s="209" t="s">
        <v>1065</v>
      </c>
      <c r="C457" s="210" t="s">
        <v>752</v>
      </c>
      <c r="D457" s="210" t="s">
        <v>752</v>
      </c>
    </row>
    <row r="458" spans="1:4" ht="26.4" x14ac:dyDescent="0.25">
      <c r="A458" s="208" t="s">
        <v>1089</v>
      </c>
      <c r="B458" s="209" t="s">
        <v>1065</v>
      </c>
      <c r="C458" s="210" t="s">
        <v>752</v>
      </c>
      <c r="D458" s="210" t="s">
        <v>752</v>
      </c>
    </row>
    <row r="459" spans="1:4" ht="26.4" x14ac:dyDescent="0.25">
      <c r="A459" s="208" t="s">
        <v>1090</v>
      </c>
      <c r="B459" s="209" t="s">
        <v>1069</v>
      </c>
      <c r="C459" s="210" t="s">
        <v>752</v>
      </c>
      <c r="D459" s="210" t="s">
        <v>752</v>
      </c>
    </row>
    <row r="460" spans="1:4" ht="26.4" x14ac:dyDescent="0.25">
      <c r="A460" s="208" t="s">
        <v>1091</v>
      </c>
      <c r="B460" s="209" t="s">
        <v>1065</v>
      </c>
      <c r="C460" s="210" t="s">
        <v>752</v>
      </c>
      <c r="D460" s="210" t="s">
        <v>752</v>
      </c>
    </row>
    <row r="461" spans="1:4" ht="39.6" x14ac:dyDescent="0.25">
      <c r="A461" s="208" t="s">
        <v>1092</v>
      </c>
      <c r="B461" s="209" t="s">
        <v>1067</v>
      </c>
      <c r="C461" s="210" t="s">
        <v>752</v>
      </c>
      <c r="D461" s="210" t="s">
        <v>752</v>
      </c>
    </row>
    <row r="462" spans="1:4" ht="26.4" x14ac:dyDescent="0.25">
      <c r="A462" s="208" t="s">
        <v>1093</v>
      </c>
      <c r="B462" s="209" t="s">
        <v>1070</v>
      </c>
      <c r="C462" s="210" t="s">
        <v>752</v>
      </c>
      <c r="D462" s="210" t="s">
        <v>752</v>
      </c>
    </row>
    <row r="463" spans="1:4" ht="26.4" x14ac:dyDescent="0.25">
      <c r="A463" s="208" t="s">
        <v>1094</v>
      </c>
      <c r="B463" s="209" t="s">
        <v>1070</v>
      </c>
      <c r="C463" s="210" t="s">
        <v>752</v>
      </c>
      <c r="D463" s="210" t="s">
        <v>752</v>
      </c>
    </row>
    <row r="464" spans="1:4" ht="39.6" x14ac:dyDescent="0.25">
      <c r="A464" s="208" t="s">
        <v>1095</v>
      </c>
      <c r="B464" s="209" t="s">
        <v>1067</v>
      </c>
      <c r="C464" s="210" t="s">
        <v>752</v>
      </c>
      <c r="D464" s="210" t="s">
        <v>752</v>
      </c>
    </row>
    <row r="465" spans="1:4" ht="39.6" x14ac:dyDescent="0.25">
      <c r="A465" s="208" t="s">
        <v>1096</v>
      </c>
      <c r="B465" s="209" t="s">
        <v>1067</v>
      </c>
      <c r="C465" s="210" t="s">
        <v>752</v>
      </c>
      <c r="D465" s="210" t="s">
        <v>752</v>
      </c>
    </row>
    <row r="466" spans="1:4" ht="39.6" x14ac:dyDescent="0.25">
      <c r="A466" s="208" t="s">
        <v>1096</v>
      </c>
      <c r="B466" s="209" t="s">
        <v>1067</v>
      </c>
      <c r="C466" s="210" t="s">
        <v>752</v>
      </c>
      <c r="D466" s="210" t="s">
        <v>752</v>
      </c>
    </row>
    <row r="467" spans="1:4" ht="26.4" x14ac:dyDescent="0.25">
      <c r="A467" s="208" t="s">
        <v>1097</v>
      </c>
      <c r="B467" s="209" t="s">
        <v>1070</v>
      </c>
      <c r="C467" s="210" t="s">
        <v>752</v>
      </c>
      <c r="D467" s="210" t="s">
        <v>752</v>
      </c>
    </row>
    <row r="468" spans="1:4" ht="26.4" x14ac:dyDescent="0.25">
      <c r="A468" s="208" t="s">
        <v>1098</v>
      </c>
      <c r="B468" s="209" t="s">
        <v>1069</v>
      </c>
      <c r="C468" s="210" t="s">
        <v>752</v>
      </c>
      <c r="D468" s="210" t="s">
        <v>752</v>
      </c>
    </row>
    <row r="469" spans="1:4" ht="26.4" x14ac:dyDescent="0.25">
      <c r="A469" s="208" t="s">
        <v>1099</v>
      </c>
      <c r="B469" s="209" t="s">
        <v>1070</v>
      </c>
      <c r="C469" s="210" t="s">
        <v>752</v>
      </c>
      <c r="D469" s="210" t="s">
        <v>752</v>
      </c>
    </row>
    <row r="470" spans="1:4" ht="26.4" x14ac:dyDescent="0.25">
      <c r="A470" s="208" t="s">
        <v>1099</v>
      </c>
      <c r="B470" s="209" t="s">
        <v>1070</v>
      </c>
      <c r="C470" s="210" t="s">
        <v>752</v>
      </c>
      <c r="D470" s="210" t="s">
        <v>752</v>
      </c>
    </row>
    <row r="471" spans="1:4" ht="26.4" x14ac:dyDescent="0.25">
      <c r="A471" s="208" t="s">
        <v>1100</v>
      </c>
      <c r="B471" s="209" t="s">
        <v>1065</v>
      </c>
      <c r="C471" s="210" t="s">
        <v>752</v>
      </c>
      <c r="D471" s="210" t="s">
        <v>752</v>
      </c>
    </row>
    <row r="472" spans="1:4" ht="26.4" x14ac:dyDescent="0.25">
      <c r="A472" s="208" t="s">
        <v>1100</v>
      </c>
      <c r="B472" s="209" t="s">
        <v>1065</v>
      </c>
      <c r="C472" s="210" t="s">
        <v>752</v>
      </c>
      <c r="D472" s="210" t="s">
        <v>752</v>
      </c>
    </row>
    <row r="473" spans="1:4" ht="26.4" x14ac:dyDescent="0.25">
      <c r="A473" s="208" t="s">
        <v>1101</v>
      </c>
      <c r="B473" s="209" t="s">
        <v>1065</v>
      </c>
      <c r="C473" s="210" t="s">
        <v>752</v>
      </c>
      <c r="D473" s="210" t="s">
        <v>752</v>
      </c>
    </row>
    <row r="474" spans="1:4" ht="26.4" x14ac:dyDescent="0.25">
      <c r="A474" s="208" t="s">
        <v>1101</v>
      </c>
      <c r="B474" s="209" t="s">
        <v>1065</v>
      </c>
      <c r="C474" s="210" t="s">
        <v>752</v>
      </c>
      <c r="D474" s="210" t="s">
        <v>752</v>
      </c>
    </row>
    <row r="475" spans="1:4" ht="39.6" x14ac:dyDescent="0.25">
      <c r="A475" s="208" t="s">
        <v>1102</v>
      </c>
      <c r="B475" s="209" t="s">
        <v>1069</v>
      </c>
      <c r="C475" s="210" t="s">
        <v>752</v>
      </c>
      <c r="D475" s="210" t="s">
        <v>752</v>
      </c>
    </row>
    <row r="476" spans="1:4" ht="26.4" x14ac:dyDescent="0.25">
      <c r="A476" s="208" t="s">
        <v>1103</v>
      </c>
      <c r="B476" s="209" t="s">
        <v>1070</v>
      </c>
      <c r="C476" s="210" t="s">
        <v>752</v>
      </c>
      <c r="D476" s="210" t="s">
        <v>752</v>
      </c>
    </row>
    <row r="477" spans="1:4" ht="26.4" x14ac:dyDescent="0.25">
      <c r="A477" s="208" t="s">
        <v>1104</v>
      </c>
      <c r="B477" s="209" t="s">
        <v>1070</v>
      </c>
      <c r="C477" s="210" t="s">
        <v>752</v>
      </c>
      <c r="D477" s="210" t="s">
        <v>752</v>
      </c>
    </row>
    <row r="478" spans="1:4" ht="26.4" x14ac:dyDescent="0.25">
      <c r="A478" s="208" t="s">
        <v>1105</v>
      </c>
      <c r="B478" s="209" t="s">
        <v>1069</v>
      </c>
      <c r="C478" s="210" t="s">
        <v>752</v>
      </c>
      <c r="D478" s="210" t="s">
        <v>752</v>
      </c>
    </row>
    <row r="479" spans="1:4" ht="26.4" x14ac:dyDescent="0.25">
      <c r="A479" s="208" t="s">
        <v>1106</v>
      </c>
      <c r="B479" s="209" t="s">
        <v>1065</v>
      </c>
      <c r="C479" s="210" t="s">
        <v>752</v>
      </c>
      <c r="D479" s="210" t="s">
        <v>752</v>
      </c>
    </row>
    <row r="480" spans="1:4" ht="26.4" x14ac:dyDescent="0.25">
      <c r="A480" s="208" t="s">
        <v>1106</v>
      </c>
      <c r="B480" s="209" t="s">
        <v>1065</v>
      </c>
      <c r="C480" s="210" t="s">
        <v>752</v>
      </c>
      <c r="D480" s="210" t="s">
        <v>752</v>
      </c>
    </row>
    <row r="481" spans="1:4" ht="26.4" x14ac:dyDescent="0.25">
      <c r="A481" s="208" t="s">
        <v>1106</v>
      </c>
      <c r="B481" s="209" t="s">
        <v>1065</v>
      </c>
      <c r="C481" s="210" t="s">
        <v>752</v>
      </c>
      <c r="D481" s="210" t="s">
        <v>752</v>
      </c>
    </row>
    <row r="482" spans="1:4" ht="39.6" x14ac:dyDescent="0.25">
      <c r="A482" s="208" t="s">
        <v>1102</v>
      </c>
      <c r="B482" s="209" t="s">
        <v>1069</v>
      </c>
      <c r="C482" s="210" t="s">
        <v>752</v>
      </c>
      <c r="D482" s="210" t="s">
        <v>752</v>
      </c>
    </row>
    <row r="483" spans="1:4" ht="39.6" x14ac:dyDescent="0.25">
      <c r="A483" s="208" t="s">
        <v>1102</v>
      </c>
      <c r="B483" s="209" t="s">
        <v>1069</v>
      </c>
      <c r="C483" s="210" t="s">
        <v>752</v>
      </c>
      <c r="D483" s="210" t="s">
        <v>752</v>
      </c>
    </row>
    <row r="484" spans="1:4" ht="13.2" x14ac:dyDescent="0.25">
      <c r="A484" s="208" t="s">
        <v>1107</v>
      </c>
      <c r="B484" s="209" t="s">
        <v>752</v>
      </c>
      <c r="C484" s="210">
        <v>3.7078604947082012</v>
      </c>
      <c r="D484" s="210" t="s">
        <v>752</v>
      </c>
    </row>
    <row r="485" spans="1:4" ht="26.4" x14ac:dyDescent="0.25">
      <c r="A485" s="208" t="s">
        <v>1108</v>
      </c>
      <c r="B485" s="209" t="s">
        <v>1107</v>
      </c>
      <c r="C485" s="210" t="s">
        <v>752</v>
      </c>
      <c r="D485" s="210" t="s">
        <v>752</v>
      </c>
    </row>
    <row r="486" spans="1:4" ht="26.4" x14ac:dyDescent="0.25">
      <c r="A486" s="208" t="s">
        <v>1109</v>
      </c>
      <c r="B486" s="209" t="s">
        <v>1107</v>
      </c>
      <c r="C486" s="210" t="s">
        <v>752</v>
      </c>
      <c r="D486" s="210" t="s">
        <v>752</v>
      </c>
    </row>
    <row r="487" spans="1:4" ht="26.4" x14ac:dyDescent="0.25">
      <c r="A487" s="208" t="s">
        <v>1110</v>
      </c>
      <c r="B487" s="209" t="s">
        <v>1107</v>
      </c>
      <c r="C487" s="210" t="s">
        <v>752</v>
      </c>
      <c r="D487" s="210" t="s">
        <v>752</v>
      </c>
    </row>
    <row r="488" spans="1:4" ht="26.4" x14ac:dyDescent="0.25">
      <c r="A488" s="208" t="s">
        <v>1111</v>
      </c>
      <c r="B488" s="209" t="s">
        <v>1107</v>
      </c>
      <c r="C488" s="210">
        <v>4.8260530303041289</v>
      </c>
      <c r="D488" s="210" t="s">
        <v>752</v>
      </c>
    </row>
    <row r="489" spans="1:4" ht="13.2" x14ac:dyDescent="0.25">
      <c r="A489" s="208" t="s">
        <v>1112</v>
      </c>
      <c r="B489" s="209" t="s">
        <v>1107</v>
      </c>
      <c r="C489" s="210" t="s">
        <v>752</v>
      </c>
      <c r="D489" s="210" t="s">
        <v>752</v>
      </c>
    </row>
    <row r="490" spans="1:4" ht="26.4" x14ac:dyDescent="0.25">
      <c r="A490" s="208" t="s">
        <v>1113</v>
      </c>
      <c r="B490" s="209" t="s">
        <v>1107</v>
      </c>
      <c r="C490" s="210" t="s">
        <v>752</v>
      </c>
      <c r="D490" s="210" t="s">
        <v>752</v>
      </c>
    </row>
    <row r="491" spans="1:4" ht="26.4" x14ac:dyDescent="0.25">
      <c r="A491" s="208" t="s">
        <v>1113</v>
      </c>
      <c r="B491" s="209" t="s">
        <v>1107</v>
      </c>
      <c r="C491" s="210" t="s">
        <v>752</v>
      </c>
      <c r="D491" s="210" t="s">
        <v>752</v>
      </c>
    </row>
    <row r="492" spans="1:4" ht="26.4" x14ac:dyDescent="0.25">
      <c r="A492" s="208" t="s">
        <v>1114</v>
      </c>
      <c r="B492" s="209" t="s">
        <v>1107</v>
      </c>
      <c r="C492" s="210" t="s">
        <v>752</v>
      </c>
      <c r="D492" s="210" t="s">
        <v>752</v>
      </c>
    </row>
    <row r="493" spans="1:4" ht="26.4" x14ac:dyDescent="0.25">
      <c r="A493" s="208" t="s">
        <v>1115</v>
      </c>
      <c r="B493" s="209" t="s">
        <v>1107</v>
      </c>
      <c r="C493" s="210" t="s">
        <v>752</v>
      </c>
      <c r="D493" s="210" t="s">
        <v>752</v>
      </c>
    </row>
    <row r="494" spans="1:4" ht="66" x14ac:dyDescent="0.25">
      <c r="A494" s="208" t="s">
        <v>1116</v>
      </c>
      <c r="B494" s="209" t="s">
        <v>1107</v>
      </c>
      <c r="C494" s="210" t="s">
        <v>752</v>
      </c>
      <c r="D494" s="210" t="s">
        <v>752</v>
      </c>
    </row>
    <row r="495" spans="1:4" ht="26.4" x14ac:dyDescent="0.25">
      <c r="A495" s="208" t="s">
        <v>1117</v>
      </c>
      <c r="B495" s="209" t="s">
        <v>1108</v>
      </c>
      <c r="C495" s="210" t="s">
        <v>752</v>
      </c>
      <c r="D495" s="210" t="s">
        <v>752</v>
      </c>
    </row>
    <row r="496" spans="1:4" ht="26.4" x14ac:dyDescent="0.25">
      <c r="A496" s="208" t="s">
        <v>1118</v>
      </c>
      <c r="B496" s="209" t="s">
        <v>1107</v>
      </c>
      <c r="C496" s="210" t="s">
        <v>752</v>
      </c>
      <c r="D496" s="210" t="s">
        <v>752</v>
      </c>
    </row>
    <row r="497" spans="1:4" ht="26.4" x14ac:dyDescent="0.25">
      <c r="A497" s="208" t="s">
        <v>1118</v>
      </c>
      <c r="B497" s="209" t="s">
        <v>1107</v>
      </c>
      <c r="C497" s="210" t="s">
        <v>752</v>
      </c>
      <c r="D497" s="210" t="s">
        <v>752</v>
      </c>
    </row>
    <row r="498" spans="1:4" ht="26.4" x14ac:dyDescent="0.25">
      <c r="A498" s="208" t="s">
        <v>1118</v>
      </c>
      <c r="B498" s="209" t="s">
        <v>1107</v>
      </c>
      <c r="C498" s="210" t="s">
        <v>752</v>
      </c>
      <c r="D498" s="210" t="s">
        <v>752</v>
      </c>
    </row>
    <row r="499" spans="1:4" ht="26.4" x14ac:dyDescent="0.25">
      <c r="A499" s="208" t="s">
        <v>1119</v>
      </c>
      <c r="B499" s="209" t="s">
        <v>1107</v>
      </c>
      <c r="C499" s="210" t="s">
        <v>752</v>
      </c>
      <c r="D499" s="210" t="s">
        <v>752</v>
      </c>
    </row>
    <row r="500" spans="1:4" ht="26.4" x14ac:dyDescent="0.25">
      <c r="A500" s="208" t="s">
        <v>1119</v>
      </c>
      <c r="B500" s="209" t="s">
        <v>1107</v>
      </c>
      <c r="C500" s="210" t="s">
        <v>752</v>
      </c>
      <c r="D500" s="210" t="s">
        <v>752</v>
      </c>
    </row>
    <row r="501" spans="1:4" ht="39.6" x14ac:dyDescent="0.25">
      <c r="A501" s="208" t="s">
        <v>1120</v>
      </c>
      <c r="B501" s="209" t="s">
        <v>1110</v>
      </c>
      <c r="C501" s="210" t="s">
        <v>752</v>
      </c>
      <c r="D501" s="210" t="s">
        <v>752</v>
      </c>
    </row>
    <row r="502" spans="1:4" ht="39.6" x14ac:dyDescent="0.25">
      <c r="A502" s="208" t="s">
        <v>1120</v>
      </c>
      <c r="B502" s="209" t="s">
        <v>1110</v>
      </c>
      <c r="C502" s="210" t="s">
        <v>752</v>
      </c>
      <c r="D502" s="210" t="s">
        <v>752</v>
      </c>
    </row>
    <row r="503" spans="1:4" ht="26.4" x14ac:dyDescent="0.25">
      <c r="A503" s="208" t="s">
        <v>1121</v>
      </c>
      <c r="B503" s="209" t="s">
        <v>1110</v>
      </c>
      <c r="C503" s="210" t="s">
        <v>752</v>
      </c>
      <c r="D503" s="210" t="s">
        <v>752</v>
      </c>
    </row>
    <row r="504" spans="1:4" ht="26.4" x14ac:dyDescent="0.25">
      <c r="A504" s="208" t="s">
        <v>1122</v>
      </c>
      <c r="B504" s="209" t="s">
        <v>1111</v>
      </c>
      <c r="C504" s="210" t="s">
        <v>752</v>
      </c>
      <c r="D504" s="210" t="s">
        <v>752</v>
      </c>
    </row>
    <row r="505" spans="1:4" ht="26.4" x14ac:dyDescent="0.25">
      <c r="A505" s="208" t="s">
        <v>1123</v>
      </c>
      <c r="B505" s="209" t="s">
        <v>1110</v>
      </c>
      <c r="C505" s="210" t="s">
        <v>752</v>
      </c>
      <c r="D505" s="210" t="s">
        <v>752</v>
      </c>
    </row>
    <row r="506" spans="1:4" ht="26.4" x14ac:dyDescent="0.25">
      <c r="A506" s="208" t="s">
        <v>1123</v>
      </c>
      <c r="B506" s="209" t="s">
        <v>1110</v>
      </c>
      <c r="C506" s="210" t="s">
        <v>752</v>
      </c>
      <c r="D506" s="210" t="s">
        <v>752</v>
      </c>
    </row>
    <row r="507" spans="1:4" ht="26.4" x14ac:dyDescent="0.25">
      <c r="A507" s="208" t="s">
        <v>1124</v>
      </c>
      <c r="B507" s="209" t="s">
        <v>1111</v>
      </c>
      <c r="C507" s="210" t="s">
        <v>752</v>
      </c>
      <c r="D507" s="210" t="s">
        <v>752</v>
      </c>
    </row>
    <row r="508" spans="1:4" ht="26.4" x14ac:dyDescent="0.25">
      <c r="A508" s="208" t="s">
        <v>1125</v>
      </c>
      <c r="B508" s="209" t="s">
        <v>1108</v>
      </c>
      <c r="C508" s="210" t="s">
        <v>752</v>
      </c>
      <c r="D508" s="210" t="s">
        <v>752</v>
      </c>
    </row>
    <row r="509" spans="1:4" ht="26.4" x14ac:dyDescent="0.25">
      <c r="A509" s="208" t="s">
        <v>1126</v>
      </c>
      <c r="B509" s="209" t="s">
        <v>1111</v>
      </c>
      <c r="C509" s="210">
        <v>1.9895782648682747</v>
      </c>
      <c r="D509" s="210" t="s">
        <v>752</v>
      </c>
    </row>
    <row r="510" spans="1:4" ht="26.4" x14ac:dyDescent="0.25">
      <c r="A510" s="208" t="s">
        <v>1126</v>
      </c>
      <c r="B510" s="209" t="s">
        <v>1111</v>
      </c>
      <c r="C510" s="210">
        <v>1.9895782648682747</v>
      </c>
      <c r="D510" s="210" t="s">
        <v>752</v>
      </c>
    </row>
    <row r="511" spans="1:4" ht="26.4" x14ac:dyDescent="0.25">
      <c r="A511" s="208" t="s">
        <v>1126</v>
      </c>
      <c r="B511" s="209" t="s">
        <v>1111</v>
      </c>
      <c r="C511" s="210">
        <v>1.9895782648682747</v>
      </c>
      <c r="D511" s="210" t="s">
        <v>752</v>
      </c>
    </row>
    <row r="512" spans="1:4" ht="26.4" x14ac:dyDescent="0.25">
      <c r="A512" s="208" t="s">
        <v>1125</v>
      </c>
      <c r="B512" s="209" t="s">
        <v>1108</v>
      </c>
      <c r="C512" s="210" t="s">
        <v>752</v>
      </c>
      <c r="D512" s="210" t="s">
        <v>752</v>
      </c>
    </row>
    <row r="513" spans="1:4" ht="26.4" x14ac:dyDescent="0.25">
      <c r="A513" s="208" t="s">
        <v>1127</v>
      </c>
      <c r="B513" s="209" t="s">
        <v>1108</v>
      </c>
      <c r="C513" s="210" t="s">
        <v>752</v>
      </c>
      <c r="D513" s="210" t="s">
        <v>752</v>
      </c>
    </row>
    <row r="514" spans="1:4" ht="26.4" x14ac:dyDescent="0.25">
      <c r="A514" s="208" t="s">
        <v>1128</v>
      </c>
      <c r="B514" s="209" t="s">
        <v>1111</v>
      </c>
      <c r="C514" s="210" t="s">
        <v>752</v>
      </c>
      <c r="D514" s="210" t="s">
        <v>752</v>
      </c>
    </row>
    <row r="515" spans="1:4" ht="26.4" x14ac:dyDescent="0.25">
      <c r="A515" s="208" t="s">
        <v>1129</v>
      </c>
      <c r="B515" s="209" t="s">
        <v>1107</v>
      </c>
      <c r="C515" s="210" t="s">
        <v>752</v>
      </c>
      <c r="D515" s="210" t="s">
        <v>752</v>
      </c>
    </row>
    <row r="516" spans="1:4" ht="26.4" x14ac:dyDescent="0.25">
      <c r="A516" s="208" t="s">
        <v>1130</v>
      </c>
      <c r="B516" s="209" t="s">
        <v>1110</v>
      </c>
      <c r="C516" s="210" t="s">
        <v>752</v>
      </c>
      <c r="D516" s="210" t="s">
        <v>752</v>
      </c>
    </row>
    <row r="517" spans="1:4" ht="26.4" x14ac:dyDescent="0.25">
      <c r="A517" s="208" t="s">
        <v>1131</v>
      </c>
      <c r="B517" s="209" t="s">
        <v>1108</v>
      </c>
      <c r="C517" s="210" t="s">
        <v>752</v>
      </c>
      <c r="D517" s="210" t="s">
        <v>752</v>
      </c>
    </row>
    <row r="518" spans="1:4" ht="26.4" x14ac:dyDescent="0.25">
      <c r="A518" s="208" t="s">
        <v>1132</v>
      </c>
      <c r="B518" s="209" t="s">
        <v>1111</v>
      </c>
      <c r="C518" s="210" t="s">
        <v>752</v>
      </c>
      <c r="D518" s="210" t="s">
        <v>752</v>
      </c>
    </row>
    <row r="519" spans="1:4" ht="26.4" x14ac:dyDescent="0.25">
      <c r="A519" s="208" t="s">
        <v>1133</v>
      </c>
      <c r="B519" s="209" t="s">
        <v>1109</v>
      </c>
      <c r="C519" s="210" t="s">
        <v>752</v>
      </c>
      <c r="D519" s="210" t="s">
        <v>752</v>
      </c>
    </row>
    <row r="520" spans="1:4" ht="26.4" x14ac:dyDescent="0.25">
      <c r="A520" s="208" t="s">
        <v>1134</v>
      </c>
      <c r="B520" s="209" t="s">
        <v>1110</v>
      </c>
      <c r="C520" s="210" t="s">
        <v>752</v>
      </c>
      <c r="D520" s="210" t="s">
        <v>752</v>
      </c>
    </row>
    <row r="521" spans="1:4" ht="26.4" x14ac:dyDescent="0.25">
      <c r="A521" s="208" t="s">
        <v>1135</v>
      </c>
      <c r="B521" s="209" t="s">
        <v>1108</v>
      </c>
      <c r="C521" s="210" t="s">
        <v>752</v>
      </c>
      <c r="D521" s="210" t="s">
        <v>752</v>
      </c>
    </row>
    <row r="522" spans="1:4" ht="26.4" x14ac:dyDescent="0.25">
      <c r="A522" s="208" t="s">
        <v>1136</v>
      </c>
      <c r="B522" s="209" t="s">
        <v>1108</v>
      </c>
      <c r="C522" s="210">
        <v>18.478146821848334</v>
      </c>
      <c r="D522" s="210" t="s">
        <v>752</v>
      </c>
    </row>
    <row r="523" spans="1:4" ht="26.4" x14ac:dyDescent="0.25">
      <c r="A523" s="208" t="s">
        <v>1137</v>
      </c>
      <c r="B523" s="209" t="s">
        <v>1108</v>
      </c>
      <c r="C523" s="210" t="s">
        <v>752</v>
      </c>
      <c r="D523" s="210" t="s">
        <v>752</v>
      </c>
    </row>
    <row r="524" spans="1:4" ht="26.4" x14ac:dyDescent="0.25">
      <c r="A524" s="208" t="s">
        <v>1138</v>
      </c>
      <c r="B524" s="209" t="s">
        <v>1107</v>
      </c>
      <c r="C524" s="210" t="s">
        <v>752</v>
      </c>
      <c r="D524" s="210" t="s">
        <v>752</v>
      </c>
    </row>
    <row r="525" spans="1:4" ht="26.4" x14ac:dyDescent="0.25">
      <c r="A525" s="208" t="s">
        <v>1139</v>
      </c>
      <c r="B525" s="209" t="s">
        <v>1108</v>
      </c>
      <c r="C525" s="210" t="s">
        <v>752</v>
      </c>
      <c r="D525" s="210" t="s">
        <v>752</v>
      </c>
    </row>
    <row r="526" spans="1:4" ht="26.4" x14ac:dyDescent="0.25">
      <c r="A526" s="208" t="s">
        <v>1140</v>
      </c>
      <c r="B526" s="209" t="s">
        <v>1110</v>
      </c>
      <c r="C526" s="210" t="s">
        <v>752</v>
      </c>
      <c r="D526" s="210" t="s">
        <v>752</v>
      </c>
    </row>
    <row r="527" spans="1:4" ht="26.4" x14ac:dyDescent="0.25">
      <c r="A527" s="208" t="s">
        <v>1140</v>
      </c>
      <c r="B527" s="209" t="s">
        <v>1110</v>
      </c>
      <c r="C527" s="210" t="s">
        <v>752</v>
      </c>
      <c r="D527" s="210" t="s">
        <v>752</v>
      </c>
    </row>
    <row r="528" spans="1:4" ht="26.4" x14ac:dyDescent="0.25">
      <c r="A528" s="208" t="s">
        <v>1141</v>
      </c>
      <c r="B528" s="209" t="s">
        <v>1111</v>
      </c>
      <c r="C528" s="210" t="s">
        <v>752</v>
      </c>
      <c r="D528" s="210" t="s">
        <v>752</v>
      </c>
    </row>
    <row r="529" spans="1:4" ht="26.4" x14ac:dyDescent="0.25">
      <c r="A529" s="208" t="s">
        <v>1142</v>
      </c>
      <c r="B529" s="209" t="s">
        <v>1111</v>
      </c>
      <c r="C529" s="210" t="s">
        <v>752</v>
      </c>
      <c r="D529" s="210" t="s">
        <v>752</v>
      </c>
    </row>
    <row r="530" spans="1:4" ht="26.4" x14ac:dyDescent="0.25">
      <c r="A530" s="208" t="s">
        <v>1129</v>
      </c>
      <c r="B530" s="209" t="s">
        <v>1107</v>
      </c>
      <c r="C530" s="210" t="s">
        <v>752</v>
      </c>
      <c r="D530" s="210" t="s">
        <v>752</v>
      </c>
    </row>
    <row r="531" spans="1:4" ht="26.4" x14ac:dyDescent="0.25">
      <c r="A531" s="208" t="s">
        <v>1143</v>
      </c>
      <c r="B531" s="209" t="s">
        <v>1110</v>
      </c>
      <c r="C531" s="210" t="s">
        <v>752</v>
      </c>
      <c r="D531" s="210" t="s">
        <v>752</v>
      </c>
    </row>
    <row r="532" spans="1:4" ht="26.4" x14ac:dyDescent="0.25">
      <c r="A532" s="208" t="s">
        <v>1144</v>
      </c>
      <c r="B532" s="209" t="s">
        <v>1108</v>
      </c>
      <c r="C532" s="210" t="s">
        <v>752</v>
      </c>
      <c r="D532" s="210" t="s">
        <v>752</v>
      </c>
    </row>
    <row r="533" spans="1:4" ht="26.4" x14ac:dyDescent="0.25">
      <c r="A533" s="208" t="s">
        <v>1145</v>
      </c>
      <c r="B533" s="209" t="s">
        <v>1108</v>
      </c>
      <c r="C533" s="210" t="s">
        <v>752</v>
      </c>
      <c r="D533" s="210" t="s">
        <v>752</v>
      </c>
    </row>
    <row r="534" spans="1:4" ht="26.4" x14ac:dyDescent="0.25">
      <c r="A534" s="208" t="s">
        <v>1145</v>
      </c>
      <c r="B534" s="209" t="s">
        <v>1108</v>
      </c>
      <c r="C534" s="210" t="s">
        <v>752</v>
      </c>
      <c r="D534" s="210" t="s">
        <v>752</v>
      </c>
    </row>
    <row r="535" spans="1:4" ht="26.4" x14ac:dyDescent="0.25">
      <c r="A535" s="208" t="s">
        <v>1146</v>
      </c>
      <c r="B535" s="209" t="s">
        <v>1110</v>
      </c>
      <c r="C535" s="210" t="s">
        <v>752</v>
      </c>
      <c r="D535" s="210" t="s">
        <v>752</v>
      </c>
    </row>
    <row r="536" spans="1:4" ht="26.4" x14ac:dyDescent="0.25">
      <c r="A536" s="208" t="s">
        <v>1147</v>
      </c>
      <c r="B536" s="209" t="s">
        <v>1107</v>
      </c>
      <c r="C536" s="210" t="s">
        <v>752</v>
      </c>
      <c r="D536" s="210" t="s">
        <v>752</v>
      </c>
    </row>
    <row r="537" spans="1:4" ht="26.4" x14ac:dyDescent="0.25">
      <c r="A537" s="208" t="s">
        <v>1147</v>
      </c>
      <c r="B537" s="209" t="s">
        <v>1107</v>
      </c>
      <c r="C537" s="210" t="s">
        <v>752</v>
      </c>
      <c r="D537" s="210" t="s">
        <v>752</v>
      </c>
    </row>
    <row r="538" spans="1:4" ht="26.4" x14ac:dyDescent="0.25">
      <c r="A538" s="208" t="s">
        <v>1148</v>
      </c>
      <c r="B538" s="209" t="s">
        <v>1115</v>
      </c>
      <c r="C538" s="210" t="s">
        <v>752</v>
      </c>
      <c r="D538" s="210" t="s">
        <v>752</v>
      </c>
    </row>
    <row r="539" spans="1:4" ht="39.6" x14ac:dyDescent="0.25">
      <c r="A539" s="208" t="s">
        <v>1149</v>
      </c>
      <c r="B539" s="209" t="s">
        <v>1116</v>
      </c>
      <c r="C539" s="210" t="s">
        <v>752</v>
      </c>
      <c r="D539" s="210" t="s">
        <v>752</v>
      </c>
    </row>
    <row r="540" spans="1:4" ht="26.4" x14ac:dyDescent="0.25">
      <c r="A540" s="208" t="s">
        <v>1150</v>
      </c>
      <c r="B540" s="209" t="s">
        <v>1107</v>
      </c>
      <c r="C540" s="210" t="s">
        <v>752</v>
      </c>
      <c r="D540" s="210" t="s">
        <v>752</v>
      </c>
    </row>
    <row r="541" spans="1:4" ht="26.4" x14ac:dyDescent="0.25">
      <c r="A541" s="208" t="s">
        <v>1150</v>
      </c>
      <c r="B541" s="209" t="s">
        <v>1107</v>
      </c>
      <c r="C541" s="210" t="s">
        <v>752</v>
      </c>
      <c r="D541" s="210" t="s">
        <v>752</v>
      </c>
    </row>
    <row r="542" spans="1:4" ht="26.4" x14ac:dyDescent="0.25">
      <c r="A542" s="208" t="s">
        <v>1151</v>
      </c>
      <c r="B542" s="209" t="s">
        <v>1110</v>
      </c>
      <c r="C542" s="210" t="s">
        <v>752</v>
      </c>
      <c r="D542" s="210" t="s">
        <v>752</v>
      </c>
    </row>
    <row r="543" spans="1:4" ht="26.4" x14ac:dyDescent="0.25">
      <c r="A543" s="208" t="s">
        <v>1152</v>
      </c>
      <c r="B543" s="209" t="s">
        <v>1115</v>
      </c>
      <c r="C543" s="210" t="s">
        <v>752</v>
      </c>
      <c r="D543" s="210" t="s">
        <v>752</v>
      </c>
    </row>
    <row r="544" spans="1:4" ht="26.4" x14ac:dyDescent="0.25">
      <c r="A544" s="208" t="s">
        <v>1153</v>
      </c>
      <c r="B544" s="209" t="s">
        <v>1115</v>
      </c>
      <c r="C544" s="210" t="s">
        <v>752</v>
      </c>
      <c r="D544" s="210" t="s">
        <v>752</v>
      </c>
    </row>
    <row r="545" spans="1:4" ht="26.4" x14ac:dyDescent="0.25">
      <c r="A545" s="208" t="s">
        <v>1154</v>
      </c>
      <c r="B545" s="209" t="s">
        <v>1110</v>
      </c>
      <c r="C545" s="210" t="s">
        <v>752</v>
      </c>
      <c r="D545" s="210" t="s">
        <v>752</v>
      </c>
    </row>
    <row r="546" spans="1:4" ht="26.4" x14ac:dyDescent="0.25">
      <c r="A546" s="208" t="s">
        <v>1155</v>
      </c>
      <c r="B546" s="209" t="s">
        <v>1110</v>
      </c>
      <c r="C546" s="210" t="s">
        <v>752</v>
      </c>
      <c r="D546" s="210" t="s">
        <v>752</v>
      </c>
    </row>
    <row r="547" spans="1:4" ht="26.4" x14ac:dyDescent="0.25">
      <c r="A547" s="208" t="s">
        <v>1156</v>
      </c>
      <c r="B547" s="209" t="s">
        <v>1111</v>
      </c>
      <c r="C547" s="210" t="s">
        <v>752</v>
      </c>
      <c r="D547" s="210" t="s">
        <v>752</v>
      </c>
    </row>
  </sheetData>
  <sheetProtection selectLockedCells="1" selectUnlockedCells="1"/>
  <customSheetViews>
    <customSheetView guid="{5032A364-B81A-48DA-88DA-AB3B86B47EE9}" scale="70" fitToPage="1">
      <selection activeCell="A2" sqref="A2:XFD3"/>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heetViews>
  <sheetFormatPr defaultColWidth="11.5546875" defaultRowHeight="13.2" x14ac:dyDescent="0.25"/>
  <cols>
    <col min="1" max="1" width="13.88671875" style="149" customWidth="1"/>
    <col min="2" max="2" width="37.44140625" style="149" bestFit="1" customWidth="1"/>
    <col min="3" max="3" width="19" style="150" customWidth="1"/>
    <col min="4" max="4" width="5.33203125" style="149" bestFit="1" customWidth="1"/>
    <col min="5" max="5" width="4.6640625" style="149" customWidth="1"/>
    <col min="6" max="6" width="29.109375" style="149" bestFit="1" customWidth="1"/>
    <col min="7" max="7" width="11.5546875" style="149"/>
    <col min="8" max="8" width="64.5546875" style="149" bestFit="1" customWidth="1"/>
    <col min="9" max="16384" width="11.5546875" style="149"/>
  </cols>
  <sheetData>
    <row r="1" spans="1:8" ht="26.25" customHeight="1" x14ac:dyDescent="0.4">
      <c r="A1" s="152" t="s">
        <v>30</v>
      </c>
      <c r="H1" s="151"/>
    </row>
    <row r="2" spans="1:8" ht="12.75" customHeight="1" x14ac:dyDescent="0.25">
      <c r="A2" s="152"/>
    </row>
    <row r="3" spans="1:8" ht="12.75" customHeight="1" x14ac:dyDescent="0.25">
      <c r="A3" s="152"/>
    </row>
    <row r="4" spans="1:8" ht="12.75" customHeight="1" x14ac:dyDescent="0.25">
      <c r="A4" s="152"/>
    </row>
    <row r="5" spans="1:8" ht="12.75" customHeight="1" x14ac:dyDescent="0.25">
      <c r="A5" s="152"/>
    </row>
    <row r="6" spans="1:8" ht="12.75" customHeight="1" x14ac:dyDescent="0.25">
      <c r="A6" s="152"/>
    </row>
    <row r="7" spans="1:8" ht="12.75" customHeight="1" x14ac:dyDescent="0.25">
      <c r="A7" s="152"/>
    </row>
    <row r="8" spans="1:8" ht="12.75" customHeight="1" x14ac:dyDescent="0.25">
      <c r="A8" s="152"/>
    </row>
    <row r="9" spans="1:8" ht="12.75" customHeight="1" x14ac:dyDescent="0.25">
      <c r="A9" s="152"/>
    </row>
    <row r="10" spans="1:8" ht="12.75" customHeight="1" x14ac:dyDescent="0.25">
      <c r="A10" s="152"/>
    </row>
    <row r="11" spans="1:8" ht="12.75" customHeight="1" x14ac:dyDescent="0.25">
      <c r="A11" s="152"/>
    </row>
    <row r="12" spans="1:8" ht="12.75" customHeight="1" x14ac:dyDescent="0.25">
      <c r="A12" s="152"/>
    </row>
    <row r="13" spans="1:8" ht="12.75" customHeight="1" x14ac:dyDescent="0.25">
      <c r="A13" s="152"/>
    </row>
    <row r="14" spans="1:8" ht="12.75" customHeight="1" x14ac:dyDescent="0.25">
      <c r="A14" s="152"/>
    </row>
    <row r="15" spans="1:8" ht="12.75" customHeight="1" x14ac:dyDescent="0.25">
      <c r="A15" s="152"/>
    </row>
    <row r="16" spans="1:8" ht="12.75" customHeight="1" x14ac:dyDescent="0.25">
      <c r="A16" s="152"/>
    </row>
    <row r="17" spans="1:8" ht="12.75" customHeight="1" x14ac:dyDescent="0.25">
      <c r="A17" s="152"/>
    </row>
    <row r="18" spans="1:8" ht="12.75" customHeight="1" x14ac:dyDescent="0.25">
      <c r="A18" s="152"/>
    </row>
    <row r="19" spans="1:8" ht="12.75" customHeight="1" x14ac:dyDescent="0.25">
      <c r="A19" s="152"/>
    </row>
    <row r="20" spans="1:8" ht="12.75" customHeight="1" x14ac:dyDescent="0.25">
      <c r="A20" s="152"/>
    </row>
    <row r="21" spans="1:8" ht="12.75" customHeight="1" x14ac:dyDescent="0.25">
      <c r="A21" s="152"/>
    </row>
    <row r="22" spans="1:8" ht="12.75" customHeight="1" x14ac:dyDescent="0.25">
      <c r="A22" s="152"/>
    </row>
    <row r="23" spans="1:8" ht="12.75" customHeight="1" x14ac:dyDescent="0.25">
      <c r="A23" s="152"/>
    </row>
    <row r="24" spans="1:8" ht="12.75" customHeight="1" x14ac:dyDescent="0.25">
      <c r="A24" s="152"/>
    </row>
    <row r="25" spans="1:8" ht="12.75" customHeight="1" x14ac:dyDescent="0.25">
      <c r="A25" s="152"/>
    </row>
    <row r="26" spans="1:8" ht="12.75" customHeight="1" x14ac:dyDescent="0.25">
      <c r="A26" s="152"/>
    </row>
    <row r="27" spans="1:8" ht="12.75" customHeight="1" x14ac:dyDescent="0.25">
      <c r="A27" s="152"/>
    </row>
    <row r="28" spans="1:8" s="154" customFormat="1" ht="52.8" x14ac:dyDescent="0.25">
      <c r="A28" s="55" t="s">
        <v>225</v>
      </c>
      <c r="B28" s="55" t="s">
        <v>226</v>
      </c>
      <c r="C28" s="55" t="s">
        <v>453</v>
      </c>
      <c r="D28" s="153"/>
      <c r="E28" s="153"/>
      <c r="F28" s="55" t="s">
        <v>454</v>
      </c>
      <c r="G28" s="55" t="s">
        <v>455</v>
      </c>
      <c r="H28" s="55" t="s">
        <v>456</v>
      </c>
    </row>
    <row r="29" spans="1:8" x14ac:dyDescent="0.25">
      <c r="A29" s="159">
        <v>3</v>
      </c>
      <c r="B29" s="155" t="s">
        <v>227</v>
      </c>
      <c r="C29" s="158" t="s">
        <v>462</v>
      </c>
      <c r="F29" s="149" t="s">
        <v>459</v>
      </c>
      <c r="G29" s="156">
        <v>43626</v>
      </c>
      <c r="H29" s="149" t="s">
        <v>460</v>
      </c>
    </row>
    <row r="30" spans="1:8" x14ac:dyDescent="0.25">
      <c r="A30" s="159">
        <v>4</v>
      </c>
      <c r="B30" s="155" t="s">
        <v>227</v>
      </c>
      <c r="C30" s="158" t="s">
        <v>462</v>
      </c>
      <c r="F30" s="149" t="s">
        <v>464</v>
      </c>
      <c r="G30" s="156">
        <v>43626</v>
      </c>
      <c r="H30" s="149" t="s">
        <v>460</v>
      </c>
    </row>
    <row r="31" spans="1:8" x14ac:dyDescent="0.25">
      <c r="A31" s="159">
        <v>5</v>
      </c>
      <c r="B31" s="155" t="s">
        <v>228</v>
      </c>
      <c r="C31" s="158" t="s">
        <v>462</v>
      </c>
      <c r="F31" s="149" t="s">
        <v>463</v>
      </c>
      <c r="G31" s="156">
        <v>43626</v>
      </c>
      <c r="H31" s="149" t="s">
        <v>460</v>
      </c>
    </row>
    <row r="32" spans="1:8" x14ac:dyDescent="0.25">
      <c r="A32" s="159">
        <v>6</v>
      </c>
      <c r="B32" s="155" t="s">
        <v>229</v>
      </c>
      <c r="C32" s="158" t="s">
        <v>462</v>
      </c>
      <c r="F32" s="149" t="s">
        <v>465</v>
      </c>
      <c r="G32" s="156">
        <v>43626</v>
      </c>
      <c r="H32" s="149" t="s">
        <v>466</v>
      </c>
    </row>
    <row r="33" spans="1:8" x14ac:dyDescent="0.25">
      <c r="A33" s="159">
        <v>7</v>
      </c>
      <c r="B33" s="155" t="s">
        <v>229</v>
      </c>
      <c r="C33" s="158" t="s">
        <v>462</v>
      </c>
      <c r="G33" s="156"/>
      <c r="H33" s="157"/>
    </row>
    <row r="34" spans="1:8" x14ac:dyDescent="0.25">
      <c r="A34" s="159">
        <v>8</v>
      </c>
      <c r="B34" s="155" t="s">
        <v>229</v>
      </c>
      <c r="C34" s="158" t="s">
        <v>462</v>
      </c>
      <c r="F34" s="157"/>
      <c r="G34" s="156"/>
    </row>
    <row r="35" spans="1:8" x14ac:dyDescent="0.25">
      <c r="A35" s="159">
        <v>9</v>
      </c>
      <c r="B35" s="155" t="s">
        <v>229</v>
      </c>
      <c r="C35" s="158" t="s">
        <v>462</v>
      </c>
      <c r="G35" s="156"/>
      <c r="H35" s="157"/>
    </row>
    <row r="36" spans="1:8" x14ac:dyDescent="0.25">
      <c r="A36" s="159">
        <v>10</v>
      </c>
      <c r="B36" s="155" t="s">
        <v>229</v>
      </c>
      <c r="C36" s="158" t="s">
        <v>462</v>
      </c>
      <c r="G36" s="156"/>
      <c r="H36" s="157"/>
    </row>
    <row r="37" spans="1:8" x14ac:dyDescent="0.25">
      <c r="A37" s="159">
        <v>11</v>
      </c>
      <c r="B37" s="155" t="s">
        <v>229</v>
      </c>
      <c r="C37" s="158" t="s">
        <v>462</v>
      </c>
      <c r="G37" s="156"/>
    </row>
    <row r="38" spans="1:8" x14ac:dyDescent="0.25">
      <c r="A38" s="159">
        <v>12</v>
      </c>
      <c r="B38" s="155" t="s">
        <v>229</v>
      </c>
      <c r="C38" s="158" t="s">
        <v>462</v>
      </c>
      <c r="G38" s="156"/>
    </row>
    <row r="39" spans="1:8" x14ac:dyDescent="0.25">
      <c r="A39" s="159">
        <v>13</v>
      </c>
      <c r="B39" s="155" t="s">
        <v>230</v>
      </c>
      <c r="C39" s="158" t="s">
        <v>462</v>
      </c>
      <c r="G39" s="156"/>
    </row>
    <row r="40" spans="1:8" x14ac:dyDescent="0.25">
      <c r="A40" s="159">
        <v>15</v>
      </c>
      <c r="B40" s="155" t="s">
        <v>230</v>
      </c>
      <c r="C40" s="158" t="s">
        <v>462</v>
      </c>
      <c r="F40" s="157"/>
      <c r="G40" s="156"/>
      <c r="H40" s="157"/>
    </row>
    <row r="41" spans="1:8" x14ac:dyDescent="0.25">
      <c r="A41" s="159">
        <v>16</v>
      </c>
      <c r="B41" s="155" t="s">
        <v>231</v>
      </c>
      <c r="C41" s="158" t="s">
        <v>462</v>
      </c>
      <c r="G41" s="156"/>
      <c r="H41" s="157"/>
    </row>
    <row r="42" spans="1:8" x14ac:dyDescent="0.25">
      <c r="A42" s="159">
        <v>17</v>
      </c>
      <c r="B42" s="155" t="s">
        <v>231</v>
      </c>
      <c r="C42" s="158" t="s">
        <v>462</v>
      </c>
      <c r="G42" s="156"/>
    </row>
    <row r="43" spans="1:8" x14ac:dyDescent="0.25">
      <c r="A43" s="159">
        <v>18</v>
      </c>
      <c r="B43" s="155" t="s">
        <v>231</v>
      </c>
      <c r="C43" s="158" t="s">
        <v>462</v>
      </c>
      <c r="G43" s="156"/>
    </row>
    <row r="44" spans="1:8" x14ac:dyDescent="0.25">
      <c r="A44" s="159">
        <v>19</v>
      </c>
      <c r="B44" s="155" t="s">
        <v>231</v>
      </c>
      <c r="C44" s="158" t="s">
        <v>462</v>
      </c>
      <c r="G44" s="156"/>
    </row>
    <row r="45" spans="1:8" x14ac:dyDescent="0.25">
      <c r="A45" s="159">
        <v>20</v>
      </c>
      <c r="B45" s="155" t="s">
        <v>231</v>
      </c>
      <c r="C45" s="158" t="s">
        <v>462</v>
      </c>
      <c r="G45" s="156"/>
    </row>
    <row r="46" spans="1:8" x14ac:dyDescent="0.25">
      <c r="A46" s="159">
        <v>21</v>
      </c>
      <c r="B46" s="155" t="s">
        <v>231</v>
      </c>
      <c r="C46" s="158" t="s">
        <v>462</v>
      </c>
      <c r="G46" s="156"/>
    </row>
    <row r="47" spans="1:8" x14ac:dyDescent="0.25">
      <c r="A47" s="159">
        <v>22</v>
      </c>
      <c r="B47" s="155" t="s">
        <v>231</v>
      </c>
      <c r="C47" s="158" t="s">
        <v>462</v>
      </c>
      <c r="G47" s="156"/>
    </row>
    <row r="48" spans="1:8" x14ac:dyDescent="0.25">
      <c r="A48" s="159">
        <v>23</v>
      </c>
      <c r="B48" s="155" t="s">
        <v>232</v>
      </c>
      <c r="C48" s="158" t="s">
        <v>462</v>
      </c>
      <c r="G48" s="156"/>
    </row>
    <row r="49" spans="1:8" x14ac:dyDescent="0.25">
      <c r="A49" s="159">
        <v>24</v>
      </c>
      <c r="B49" s="155" t="s">
        <v>232</v>
      </c>
      <c r="C49" s="158" t="s">
        <v>462</v>
      </c>
      <c r="G49" s="156"/>
    </row>
    <row r="50" spans="1:8" x14ac:dyDescent="0.25">
      <c r="A50" s="159">
        <v>25</v>
      </c>
      <c r="B50" s="155" t="s">
        <v>232</v>
      </c>
      <c r="C50" s="158" t="s">
        <v>462</v>
      </c>
      <c r="G50" s="156"/>
    </row>
    <row r="51" spans="1:8" x14ac:dyDescent="0.25">
      <c r="A51" s="159">
        <v>26</v>
      </c>
      <c r="B51" s="155" t="s">
        <v>232</v>
      </c>
      <c r="C51" s="158" t="s">
        <v>462</v>
      </c>
      <c r="G51" s="156"/>
    </row>
    <row r="52" spans="1:8" x14ac:dyDescent="0.25">
      <c r="A52" s="159">
        <v>28</v>
      </c>
      <c r="B52" s="155" t="s">
        <v>232</v>
      </c>
      <c r="C52" s="158" t="s">
        <v>462</v>
      </c>
      <c r="G52" s="156"/>
    </row>
    <row r="53" spans="1:8" x14ac:dyDescent="0.25">
      <c r="A53" s="159">
        <v>29</v>
      </c>
      <c r="B53" s="155" t="s">
        <v>232</v>
      </c>
      <c r="C53" s="158" t="s">
        <v>462</v>
      </c>
      <c r="G53" s="156"/>
    </row>
    <row r="54" spans="1:8" x14ac:dyDescent="0.25">
      <c r="A54" s="159">
        <v>30</v>
      </c>
      <c r="B54" s="155" t="s">
        <v>232</v>
      </c>
      <c r="C54" s="158" t="s">
        <v>462</v>
      </c>
      <c r="G54" s="156"/>
    </row>
    <row r="55" spans="1:8" x14ac:dyDescent="0.25">
      <c r="A55" s="159">
        <v>31</v>
      </c>
      <c r="B55" s="155" t="s">
        <v>232</v>
      </c>
      <c r="C55" s="158" t="s">
        <v>462</v>
      </c>
      <c r="G55" s="156"/>
    </row>
    <row r="56" spans="1:8" x14ac:dyDescent="0.25">
      <c r="A56" s="159">
        <v>32</v>
      </c>
      <c r="B56" s="155" t="s">
        <v>232</v>
      </c>
      <c r="C56" s="158" t="s">
        <v>462</v>
      </c>
      <c r="F56" s="157"/>
      <c r="G56" s="156"/>
      <c r="H56" s="157"/>
    </row>
    <row r="57" spans="1:8" x14ac:dyDescent="0.25">
      <c r="A57" s="159">
        <v>33</v>
      </c>
      <c r="B57" s="155" t="s">
        <v>232</v>
      </c>
      <c r="C57" s="158" t="s">
        <v>462</v>
      </c>
      <c r="F57" s="157"/>
      <c r="G57" s="156"/>
      <c r="H57" s="157"/>
    </row>
    <row r="58" spans="1:8" x14ac:dyDescent="0.25">
      <c r="A58" s="159">
        <v>34</v>
      </c>
      <c r="B58" s="155" t="s">
        <v>232</v>
      </c>
      <c r="C58" s="158" t="s">
        <v>462</v>
      </c>
      <c r="F58" s="157"/>
      <c r="G58" s="156"/>
      <c r="H58" s="157"/>
    </row>
    <row r="59" spans="1:8" x14ac:dyDescent="0.25">
      <c r="A59" s="159">
        <v>35</v>
      </c>
      <c r="B59" s="155" t="s">
        <v>232</v>
      </c>
      <c r="C59" s="158" t="s">
        <v>462</v>
      </c>
      <c r="F59" s="157"/>
      <c r="G59" s="156"/>
      <c r="H59" s="157"/>
    </row>
    <row r="60" spans="1:8" x14ac:dyDescent="0.25">
      <c r="A60" s="159">
        <v>36</v>
      </c>
      <c r="B60" s="155" t="s">
        <v>232</v>
      </c>
      <c r="C60" s="158" t="s">
        <v>462</v>
      </c>
      <c r="F60" s="157"/>
      <c r="G60" s="156"/>
      <c r="H60" s="157"/>
    </row>
    <row r="61" spans="1:8" x14ac:dyDescent="0.25">
      <c r="A61" s="159">
        <v>37</v>
      </c>
      <c r="B61" s="155" t="s">
        <v>232</v>
      </c>
      <c r="C61" s="158" t="s">
        <v>462</v>
      </c>
      <c r="F61" s="157"/>
      <c r="G61" s="156"/>
      <c r="H61" s="157"/>
    </row>
    <row r="62" spans="1:8" x14ac:dyDescent="0.25">
      <c r="A62" s="159">
        <v>38</v>
      </c>
      <c r="B62" s="155" t="s">
        <v>232</v>
      </c>
      <c r="C62" s="158" t="s">
        <v>462</v>
      </c>
      <c r="F62" s="157"/>
      <c r="G62" s="156"/>
      <c r="H62" s="157"/>
    </row>
    <row r="63" spans="1:8" x14ac:dyDescent="0.25">
      <c r="A63" s="159">
        <v>39</v>
      </c>
      <c r="B63" s="155" t="s">
        <v>232</v>
      </c>
      <c r="C63" s="158" t="s">
        <v>462</v>
      </c>
      <c r="F63" s="157"/>
      <c r="G63" s="156"/>
      <c r="H63" s="157"/>
    </row>
    <row r="64" spans="1:8" x14ac:dyDescent="0.25">
      <c r="A64" s="159">
        <v>40</v>
      </c>
      <c r="B64" s="155" t="s">
        <v>231</v>
      </c>
      <c r="C64" s="158" t="s">
        <v>462</v>
      </c>
      <c r="F64" s="157"/>
      <c r="G64" s="156"/>
      <c r="H64" s="157"/>
    </row>
    <row r="65" spans="1:8" x14ac:dyDescent="0.25">
      <c r="A65" s="159">
        <v>41</v>
      </c>
      <c r="B65" s="155" t="s">
        <v>233</v>
      </c>
      <c r="C65" s="158" t="s">
        <v>462</v>
      </c>
      <c r="F65" s="157"/>
      <c r="G65" s="156"/>
      <c r="H65" s="157"/>
    </row>
    <row r="66" spans="1:8" x14ac:dyDescent="0.25">
      <c r="A66" s="159">
        <v>42</v>
      </c>
      <c r="B66" s="155" t="s">
        <v>234</v>
      </c>
      <c r="C66" s="158" t="s">
        <v>462</v>
      </c>
      <c r="F66" s="157"/>
      <c r="G66" s="156"/>
      <c r="H66" s="157"/>
    </row>
    <row r="67" spans="1:8" x14ac:dyDescent="0.25">
      <c r="A67" s="159">
        <v>43</v>
      </c>
      <c r="B67" s="155" t="s">
        <v>234</v>
      </c>
      <c r="C67" s="158" t="s">
        <v>462</v>
      </c>
      <c r="F67" s="157"/>
      <c r="G67" s="156"/>
      <c r="H67" s="157"/>
    </row>
    <row r="68" spans="1:8" x14ac:dyDescent="0.25">
      <c r="A68" s="159">
        <v>44</v>
      </c>
      <c r="B68" s="155" t="s">
        <v>233</v>
      </c>
      <c r="C68" s="158" t="s">
        <v>462</v>
      </c>
      <c r="F68" s="157"/>
      <c r="G68" s="156"/>
      <c r="H68" s="157"/>
    </row>
    <row r="69" spans="1:8" x14ac:dyDescent="0.25">
      <c r="A69" s="159">
        <v>45</v>
      </c>
      <c r="B69" s="155" t="s">
        <v>235</v>
      </c>
      <c r="C69" s="158" t="s">
        <v>462</v>
      </c>
      <c r="F69" s="157"/>
      <c r="G69" s="156"/>
      <c r="H69" s="157"/>
    </row>
    <row r="70" spans="1:8" x14ac:dyDescent="0.25">
      <c r="A70" s="159">
        <v>46</v>
      </c>
      <c r="B70" s="155" t="s">
        <v>236</v>
      </c>
      <c r="C70" s="158" t="s">
        <v>462</v>
      </c>
      <c r="F70" s="157"/>
      <c r="G70" s="156"/>
      <c r="H70" s="157"/>
    </row>
    <row r="71" spans="1:8" x14ac:dyDescent="0.25">
      <c r="A71" s="159">
        <v>47</v>
      </c>
      <c r="B71" s="155" t="s">
        <v>237</v>
      </c>
      <c r="C71" s="158" t="s">
        <v>462</v>
      </c>
      <c r="F71" s="157"/>
      <c r="G71" s="156"/>
      <c r="H71" s="157"/>
    </row>
    <row r="72" spans="1:8" x14ac:dyDescent="0.25">
      <c r="A72" s="159">
        <v>48</v>
      </c>
      <c r="B72" s="155" t="s">
        <v>238</v>
      </c>
      <c r="C72" s="158" t="s">
        <v>462</v>
      </c>
      <c r="F72" s="157"/>
      <c r="G72" s="156"/>
      <c r="H72" s="157"/>
    </row>
    <row r="73" spans="1:8" x14ac:dyDescent="0.25">
      <c r="A73" s="159">
        <v>49</v>
      </c>
      <c r="B73" s="155" t="s">
        <v>231</v>
      </c>
      <c r="C73" s="158" t="s">
        <v>462</v>
      </c>
      <c r="F73" s="157"/>
      <c r="G73" s="156"/>
      <c r="H73" s="157"/>
    </row>
    <row r="74" spans="1:8" x14ac:dyDescent="0.25">
      <c r="A74" s="159">
        <v>50</v>
      </c>
      <c r="B74" s="155" t="s">
        <v>239</v>
      </c>
      <c r="C74" s="158" t="s">
        <v>462</v>
      </c>
      <c r="F74" s="157"/>
      <c r="G74" s="156"/>
      <c r="H74" s="157"/>
    </row>
    <row r="75" spans="1:8" x14ac:dyDescent="0.25">
      <c r="A75" s="159">
        <v>51</v>
      </c>
      <c r="B75" s="155" t="s">
        <v>240</v>
      </c>
      <c r="C75" s="158" t="s">
        <v>461</v>
      </c>
      <c r="F75" s="157"/>
      <c r="G75" s="156"/>
      <c r="H75" s="157"/>
    </row>
    <row r="76" spans="1:8" x14ac:dyDescent="0.25">
      <c r="A76" s="159">
        <v>52</v>
      </c>
      <c r="B76" s="155" t="s">
        <v>241</v>
      </c>
      <c r="C76" s="158" t="s">
        <v>462</v>
      </c>
      <c r="F76" s="157"/>
      <c r="G76" s="156"/>
      <c r="H76" s="157"/>
    </row>
    <row r="77" spans="1:8" x14ac:dyDescent="0.25">
      <c r="A77" s="159">
        <v>53</v>
      </c>
      <c r="B77" s="155" t="s">
        <v>241</v>
      </c>
      <c r="C77" s="158" t="s">
        <v>462</v>
      </c>
      <c r="F77" s="157"/>
      <c r="G77" s="156"/>
      <c r="H77" s="157"/>
    </row>
    <row r="78" spans="1:8" x14ac:dyDescent="0.25">
      <c r="A78" s="159">
        <v>55</v>
      </c>
      <c r="B78" s="155" t="s">
        <v>241</v>
      </c>
      <c r="C78" s="158" t="s">
        <v>462</v>
      </c>
      <c r="F78" s="157"/>
      <c r="G78" s="156"/>
      <c r="H78" s="157"/>
    </row>
    <row r="79" spans="1:8" x14ac:dyDescent="0.25">
      <c r="A79" s="159">
        <v>56</v>
      </c>
      <c r="B79" s="155" t="s">
        <v>241</v>
      </c>
      <c r="C79" s="158" t="s">
        <v>462</v>
      </c>
      <c r="F79" s="157"/>
      <c r="G79" s="156"/>
      <c r="H79" s="157"/>
    </row>
    <row r="80" spans="1:8" x14ac:dyDescent="0.25">
      <c r="A80" s="159">
        <v>57</v>
      </c>
      <c r="B80" s="155" t="s">
        <v>241</v>
      </c>
      <c r="C80" s="158" t="s">
        <v>462</v>
      </c>
      <c r="F80" s="157"/>
      <c r="G80" s="156"/>
      <c r="H80" s="157"/>
    </row>
    <row r="81" spans="1:8" x14ac:dyDescent="0.25">
      <c r="A81" s="159">
        <v>58</v>
      </c>
      <c r="B81" s="155" t="s">
        <v>242</v>
      </c>
      <c r="C81" s="158" t="s">
        <v>461</v>
      </c>
      <c r="F81" s="157"/>
      <c r="G81" s="156"/>
      <c r="H81" s="157"/>
    </row>
    <row r="82" spans="1:8" x14ac:dyDescent="0.25">
      <c r="A82" s="159">
        <v>59</v>
      </c>
      <c r="B82" s="155" t="s">
        <v>241</v>
      </c>
      <c r="C82" s="158" t="s">
        <v>462</v>
      </c>
      <c r="F82" s="157"/>
      <c r="G82" s="156"/>
      <c r="H82" s="157"/>
    </row>
    <row r="83" spans="1:8" x14ac:dyDescent="0.25">
      <c r="A83" s="159">
        <v>60</v>
      </c>
      <c r="B83" s="155" t="s">
        <v>241</v>
      </c>
      <c r="C83" s="158" t="s">
        <v>462</v>
      </c>
      <c r="F83" s="157"/>
      <c r="G83" s="156"/>
      <c r="H83" s="157"/>
    </row>
    <row r="84" spans="1:8" x14ac:dyDescent="0.25">
      <c r="A84" s="159">
        <v>62</v>
      </c>
      <c r="B84" s="155" t="s">
        <v>243</v>
      </c>
      <c r="C84" s="158" t="s">
        <v>461</v>
      </c>
    </row>
    <row r="85" spans="1:8" x14ac:dyDescent="0.25">
      <c r="A85" s="159">
        <v>63</v>
      </c>
      <c r="B85" s="155" t="s">
        <v>234</v>
      </c>
      <c r="C85" s="158" t="s">
        <v>462</v>
      </c>
    </row>
    <row r="86" spans="1:8" x14ac:dyDescent="0.25">
      <c r="A86" s="159">
        <v>64</v>
      </c>
      <c r="B86" s="155" t="s">
        <v>241</v>
      </c>
      <c r="C86" s="158" t="s">
        <v>462</v>
      </c>
    </row>
    <row r="87" spans="1:8" x14ac:dyDescent="0.25">
      <c r="A87" s="159">
        <v>65</v>
      </c>
      <c r="B87" s="155" t="s">
        <v>244</v>
      </c>
      <c r="C87" s="158" t="s">
        <v>462</v>
      </c>
    </row>
    <row r="88" spans="1:8" x14ac:dyDescent="0.25">
      <c r="A88" s="159">
        <v>66</v>
      </c>
      <c r="B88" s="155" t="s">
        <v>244</v>
      </c>
      <c r="C88" s="158" t="s">
        <v>462</v>
      </c>
    </row>
    <row r="89" spans="1:8" x14ac:dyDescent="0.25">
      <c r="A89" s="159">
        <v>67</v>
      </c>
      <c r="B89" s="155" t="s">
        <v>245</v>
      </c>
      <c r="C89" s="158" t="s">
        <v>462</v>
      </c>
    </row>
    <row r="90" spans="1:8" x14ac:dyDescent="0.25">
      <c r="A90" s="159">
        <v>71</v>
      </c>
      <c r="B90" s="155" t="s">
        <v>245</v>
      </c>
      <c r="C90" s="158" t="s">
        <v>462</v>
      </c>
    </row>
    <row r="91" spans="1:8" x14ac:dyDescent="0.25">
      <c r="A91" s="159">
        <v>72</v>
      </c>
      <c r="B91" s="155" t="s">
        <v>245</v>
      </c>
      <c r="C91" s="158" t="s">
        <v>462</v>
      </c>
    </row>
    <row r="92" spans="1:8" x14ac:dyDescent="0.25">
      <c r="A92" s="159">
        <v>73</v>
      </c>
      <c r="B92" s="155" t="s">
        <v>245</v>
      </c>
      <c r="C92" s="158" t="s">
        <v>462</v>
      </c>
    </row>
    <row r="93" spans="1:8" x14ac:dyDescent="0.25">
      <c r="A93" s="159">
        <v>74</v>
      </c>
      <c r="B93" s="155" t="s">
        <v>246</v>
      </c>
      <c r="C93" s="158" t="s">
        <v>462</v>
      </c>
    </row>
    <row r="94" spans="1:8" x14ac:dyDescent="0.25">
      <c r="A94" s="159">
        <v>75</v>
      </c>
      <c r="B94" s="155" t="s">
        <v>247</v>
      </c>
      <c r="C94" s="158" t="s">
        <v>462</v>
      </c>
    </row>
    <row r="95" spans="1:8" x14ac:dyDescent="0.25">
      <c r="A95" s="159">
        <v>76</v>
      </c>
      <c r="B95" s="155" t="s">
        <v>247</v>
      </c>
      <c r="C95" s="158" t="s">
        <v>462</v>
      </c>
    </row>
    <row r="96" spans="1:8" x14ac:dyDescent="0.25">
      <c r="A96" s="159">
        <v>77</v>
      </c>
      <c r="B96" s="155" t="s">
        <v>247</v>
      </c>
      <c r="C96" s="158" t="s">
        <v>462</v>
      </c>
    </row>
    <row r="97" spans="1:3" x14ac:dyDescent="0.25">
      <c r="A97" s="159">
        <v>78</v>
      </c>
      <c r="B97" s="155" t="s">
        <v>248</v>
      </c>
      <c r="C97" s="158" t="s">
        <v>462</v>
      </c>
    </row>
    <row r="98" spans="1:3" x14ac:dyDescent="0.25">
      <c r="A98" s="159">
        <v>79</v>
      </c>
      <c r="B98" s="155" t="s">
        <v>249</v>
      </c>
      <c r="C98" s="158" t="s">
        <v>461</v>
      </c>
    </row>
    <row r="99" spans="1:3" x14ac:dyDescent="0.25">
      <c r="A99" s="159">
        <v>80</v>
      </c>
      <c r="B99" s="155" t="s">
        <v>250</v>
      </c>
      <c r="C99" s="158" t="s">
        <v>462</v>
      </c>
    </row>
    <row r="100" spans="1:3" x14ac:dyDescent="0.25">
      <c r="A100" s="159">
        <v>81</v>
      </c>
      <c r="B100" s="155" t="s">
        <v>251</v>
      </c>
      <c r="C100" s="158" t="s">
        <v>462</v>
      </c>
    </row>
    <row r="101" spans="1:3" x14ac:dyDescent="0.25">
      <c r="A101" s="159">
        <v>82</v>
      </c>
      <c r="B101" s="155" t="s">
        <v>252</v>
      </c>
      <c r="C101" s="158" t="s">
        <v>462</v>
      </c>
    </row>
    <row r="102" spans="1:3" x14ac:dyDescent="0.25">
      <c r="A102" s="159">
        <v>83</v>
      </c>
      <c r="B102" s="155" t="s">
        <v>252</v>
      </c>
      <c r="C102" s="158" t="s">
        <v>462</v>
      </c>
    </row>
    <row r="103" spans="1:3" x14ac:dyDescent="0.25">
      <c r="A103" s="159">
        <v>84</v>
      </c>
      <c r="B103" s="155" t="s">
        <v>252</v>
      </c>
      <c r="C103" s="158" t="s">
        <v>462</v>
      </c>
    </row>
    <row r="104" spans="1:3" x14ac:dyDescent="0.25">
      <c r="A104" s="159">
        <v>85</v>
      </c>
      <c r="B104" s="155" t="s">
        <v>252</v>
      </c>
      <c r="C104" s="158" t="s">
        <v>462</v>
      </c>
    </row>
    <row r="105" spans="1:3" x14ac:dyDescent="0.25">
      <c r="A105" s="159">
        <v>86</v>
      </c>
      <c r="B105" s="155" t="s">
        <v>252</v>
      </c>
      <c r="C105" s="158" t="s">
        <v>462</v>
      </c>
    </row>
    <row r="106" spans="1:3" x14ac:dyDescent="0.25">
      <c r="A106" s="159">
        <v>87</v>
      </c>
      <c r="B106" s="155" t="s">
        <v>252</v>
      </c>
      <c r="C106" s="158" t="s">
        <v>462</v>
      </c>
    </row>
    <row r="107" spans="1:3" x14ac:dyDescent="0.25">
      <c r="A107" s="159">
        <v>88</v>
      </c>
      <c r="B107" s="155" t="s">
        <v>252</v>
      </c>
      <c r="C107" s="158" t="s">
        <v>462</v>
      </c>
    </row>
    <row r="108" spans="1:3" x14ac:dyDescent="0.25">
      <c r="A108" s="159">
        <v>91</v>
      </c>
      <c r="B108" s="155" t="s">
        <v>253</v>
      </c>
      <c r="C108" s="158" t="s">
        <v>462</v>
      </c>
    </row>
    <row r="109" spans="1:3" x14ac:dyDescent="0.25">
      <c r="A109" s="159">
        <v>92</v>
      </c>
      <c r="B109" s="155" t="s">
        <v>253</v>
      </c>
      <c r="C109" s="158" t="s">
        <v>462</v>
      </c>
    </row>
    <row r="110" spans="1:3" x14ac:dyDescent="0.25">
      <c r="A110" s="159">
        <v>93</v>
      </c>
      <c r="B110" s="155" t="s">
        <v>254</v>
      </c>
      <c r="C110" s="158" t="s">
        <v>461</v>
      </c>
    </row>
    <row r="111" spans="1:3" x14ac:dyDescent="0.25">
      <c r="A111" s="159">
        <v>94</v>
      </c>
      <c r="B111" s="155" t="s">
        <v>253</v>
      </c>
      <c r="C111" s="158" t="s">
        <v>462</v>
      </c>
    </row>
    <row r="112" spans="1:3" x14ac:dyDescent="0.25">
      <c r="A112" s="159">
        <v>95</v>
      </c>
      <c r="B112" s="155" t="s">
        <v>253</v>
      </c>
      <c r="C112" s="158" t="s">
        <v>462</v>
      </c>
    </row>
    <row r="113" spans="1:3" x14ac:dyDescent="0.25">
      <c r="A113" s="159">
        <v>96</v>
      </c>
      <c r="B113" s="155" t="s">
        <v>253</v>
      </c>
      <c r="C113" s="158" t="s">
        <v>462</v>
      </c>
    </row>
    <row r="114" spans="1:3" x14ac:dyDescent="0.25">
      <c r="A114" s="159">
        <v>97</v>
      </c>
      <c r="B114" s="155" t="s">
        <v>255</v>
      </c>
      <c r="C114" s="158" t="s">
        <v>462</v>
      </c>
    </row>
    <row r="115" spans="1:3" x14ac:dyDescent="0.25">
      <c r="A115" s="159">
        <v>98</v>
      </c>
      <c r="B115" s="155" t="s">
        <v>256</v>
      </c>
      <c r="C115" s="158" t="s">
        <v>462</v>
      </c>
    </row>
    <row r="116" spans="1:3" x14ac:dyDescent="0.25">
      <c r="A116" s="159">
        <v>99</v>
      </c>
      <c r="B116" s="155" t="s">
        <v>257</v>
      </c>
      <c r="C116" s="158" t="s">
        <v>462</v>
      </c>
    </row>
    <row r="117" spans="1:3" x14ac:dyDescent="0.25">
      <c r="A117" s="159">
        <v>100</v>
      </c>
      <c r="B117" s="155" t="s">
        <v>257</v>
      </c>
      <c r="C117" s="158" t="s">
        <v>462</v>
      </c>
    </row>
    <row r="118" spans="1:3" x14ac:dyDescent="0.25">
      <c r="A118" s="159">
        <v>101</v>
      </c>
      <c r="B118" s="155" t="s">
        <v>258</v>
      </c>
      <c r="C118" s="158" t="s">
        <v>462</v>
      </c>
    </row>
    <row r="119" spans="1:3" x14ac:dyDescent="0.25">
      <c r="A119" s="159">
        <v>102</v>
      </c>
      <c r="B119" s="155" t="s">
        <v>258</v>
      </c>
      <c r="C119" s="158" t="s">
        <v>462</v>
      </c>
    </row>
    <row r="120" spans="1:3" x14ac:dyDescent="0.25">
      <c r="A120" s="159">
        <v>103</v>
      </c>
      <c r="B120" s="155" t="s">
        <v>258</v>
      </c>
      <c r="C120" s="158" t="s">
        <v>462</v>
      </c>
    </row>
    <row r="121" spans="1:3" x14ac:dyDescent="0.25">
      <c r="A121" s="159">
        <v>104</v>
      </c>
      <c r="B121" s="155" t="s">
        <v>259</v>
      </c>
      <c r="C121" s="158" t="s">
        <v>462</v>
      </c>
    </row>
    <row r="122" spans="1:3" x14ac:dyDescent="0.25">
      <c r="A122" s="159">
        <v>105</v>
      </c>
      <c r="B122" s="155" t="s">
        <v>259</v>
      </c>
      <c r="C122" s="158" t="s">
        <v>462</v>
      </c>
    </row>
    <row r="123" spans="1:3" x14ac:dyDescent="0.25">
      <c r="A123" s="159">
        <v>106</v>
      </c>
      <c r="B123" s="155" t="s">
        <v>259</v>
      </c>
      <c r="C123" s="158" t="s">
        <v>462</v>
      </c>
    </row>
    <row r="124" spans="1:3" x14ac:dyDescent="0.25">
      <c r="A124" s="159">
        <v>107</v>
      </c>
      <c r="B124" s="155" t="s">
        <v>259</v>
      </c>
      <c r="C124" s="158" t="s">
        <v>462</v>
      </c>
    </row>
    <row r="125" spans="1:3" x14ac:dyDescent="0.25">
      <c r="A125" s="159">
        <v>108</v>
      </c>
      <c r="B125" s="155" t="s">
        <v>259</v>
      </c>
      <c r="C125" s="158" t="s">
        <v>462</v>
      </c>
    </row>
    <row r="126" spans="1:3" x14ac:dyDescent="0.25">
      <c r="A126" s="159">
        <v>109</v>
      </c>
      <c r="B126" s="155" t="s">
        <v>259</v>
      </c>
      <c r="C126" s="158" t="s">
        <v>462</v>
      </c>
    </row>
    <row r="127" spans="1:3" x14ac:dyDescent="0.25">
      <c r="A127" s="159">
        <v>110</v>
      </c>
      <c r="B127" s="155" t="s">
        <v>259</v>
      </c>
      <c r="C127" s="158" t="s">
        <v>462</v>
      </c>
    </row>
    <row r="128" spans="1:3" x14ac:dyDescent="0.25">
      <c r="A128" s="159">
        <v>111</v>
      </c>
      <c r="B128" s="155" t="s">
        <v>260</v>
      </c>
      <c r="C128" s="158" t="s">
        <v>462</v>
      </c>
    </row>
    <row r="129" spans="1:3" x14ac:dyDescent="0.25">
      <c r="A129" s="159">
        <v>112</v>
      </c>
      <c r="B129" s="155" t="s">
        <v>261</v>
      </c>
      <c r="C129" s="158" t="s">
        <v>462</v>
      </c>
    </row>
    <row r="130" spans="1:3" x14ac:dyDescent="0.25">
      <c r="A130" s="159">
        <v>113</v>
      </c>
      <c r="B130" s="155" t="s">
        <v>261</v>
      </c>
      <c r="C130" s="158" t="s">
        <v>462</v>
      </c>
    </row>
    <row r="131" spans="1:3" x14ac:dyDescent="0.25">
      <c r="A131" s="159">
        <v>115</v>
      </c>
      <c r="B131" s="155" t="s">
        <v>261</v>
      </c>
      <c r="C131" s="158" t="s">
        <v>462</v>
      </c>
    </row>
    <row r="132" spans="1:3" x14ac:dyDescent="0.25">
      <c r="A132" s="159">
        <v>116</v>
      </c>
      <c r="B132" s="155" t="s">
        <v>261</v>
      </c>
      <c r="C132" s="158" t="s">
        <v>462</v>
      </c>
    </row>
    <row r="133" spans="1:3" x14ac:dyDescent="0.25">
      <c r="A133" s="159">
        <v>117</v>
      </c>
      <c r="B133" s="155" t="s">
        <v>261</v>
      </c>
      <c r="C133" s="158" t="s">
        <v>462</v>
      </c>
    </row>
    <row r="134" spans="1:3" x14ac:dyDescent="0.25">
      <c r="A134" s="159">
        <v>118</v>
      </c>
      <c r="B134" s="155" t="s">
        <v>262</v>
      </c>
      <c r="C134" s="158" t="s">
        <v>462</v>
      </c>
    </row>
    <row r="135" spans="1:3" x14ac:dyDescent="0.25">
      <c r="A135" s="159">
        <v>119</v>
      </c>
      <c r="B135" s="155" t="s">
        <v>262</v>
      </c>
      <c r="C135" s="158" t="s">
        <v>462</v>
      </c>
    </row>
    <row r="136" spans="1:3" x14ac:dyDescent="0.25">
      <c r="A136" s="159">
        <v>120</v>
      </c>
      <c r="B136" s="155" t="s">
        <v>234</v>
      </c>
      <c r="C136" s="158" t="s">
        <v>462</v>
      </c>
    </row>
    <row r="137" spans="1:3" x14ac:dyDescent="0.25">
      <c r="A137" s="159">
        <v>121</v>
      </c>
      <c r="B137" s="155" t="s">
        <v>263</v>
      </c>
      <c r="C137" s="158" t="s">
        <v>461</v>
      </c>
    </row>
    <row r="138" spans="1:3" x14ac:dyDescent="0.25">
      <c r="A138" s="159">
        <v>122</v>
      </c>
      <c r="B138" s="155" t="s">
        <v>264</v>
      </c>
      <c r="C138" s="158" t="s">
        <v>461</v>
      </c>
    </row>
    <row r="139" spans="1:3" x14ac:dyDescent="0.25">
      <c r="A139" s="159">
        <v>123</v>
      </c>
      <c r="B139" s="155" t="s">
        <v>265</v>
      </c>
      <c r="C139" s="158" t="s">
        <v>461</v>
      </c>
    </row>
    <row r="140" spans="1:3" x14ac:dyDescent="0.25">
      <c r="A140" s="159">
        <v>124</v>
      </c>
      <c r="B140" s="155" t="s">
        <v>265</v>
      </c>
      <c r="C140" s="158" t="s">
        <v>461</v>
      </c>
    </row>
    <row r="141" spans="1:3" x14ac:dyDescent="0.25">
      <c r="A141" s="159">
        <v>125</v>
      </c>
      <c r="B141" s="155" t="s">
        <v>265</v>
      </c>
      <c r="C141" s="158" t="s">
        <v>461</v>
      </c>
    </row>
    <row r="142" spans="1:3" x14ac:dyDescent="0.25">
      <c r="A142" s="159">
        <v>126</v>
      </c>
      <c r="B142" s="155" t="s">
        <v>266</v>
      </c>
      <c r="C142" s="158" t="s">
        <v>461</v>
      </c>
    </row>
    <row r="143" spans="1:3" x14ac:dyDescent="0.25">
      <c r="A143" s="159">
        <v>127</v>
      </c>
      <c r="B143" s="155" t="s">
        <v>267</v>
      </c>
      <c r="C143" s="158" t="s">
        <v>461</v>
      </c>
    </row>
    <row r="144" spans="1:3" x14ac:dyDescent="0.25">
      <c r="A144" s="159">
        <v>128</v>
      </c>
      <c r="B144" s="155" t="s">
        <v>268</v>
      </c>
      <c r="C144" s="158" t="s">
        <v>461</v>
      </c>
    </row>
    <row r="145" spans="1:3" x14ac:dyDescent="0.25">
      <c r="A145" s="159">
        <v>129</v>
      </c>
      <c r="B145" s="155" t="s">
        <v>267</v>
      </c>
      <c r="C145" s="158" t="s">
        <v>461</v>
      </c>
    </row>
    <row r="146" spans="1:3" x14ac:dyDescent="0.25">
      <c r="A146" s="159">
        <v>130</v>
      </c>
      <c r="B146" s="155" t="s">
        <v>269</v>
      </c>
      <c r="C146" s="158" t="s">
        <v>461</v>
      </c>
    </row>
    <row r="147" spans="1:3" x14ac:dyDescent="0.25">
      <c r="A147" s="159">
        <v>131</v>
      </c>
      <c r="B147" s="155" t="s">
        <v>269</v>
      </c>
      <c r="C147" s="158" t="s">
        <v>461</v>
      </c>
    </row>
    <row r="148" spans="1:3" x14ac:dyDescent="0.25">
      <c r="A148" s="159">
        <v>132</v>
      </c>
      <c r="B148" s="155" t="s">
        <v>270</v>
      </c>
      <c r="C148" s="158" t="s">
        <v>461</v>
      </c>
    </row>
    <row r="149" spans="1:3" x14ac:dyDescent="0.25">
      <c r="A149" s="159">
        <v>133</v>
      </c>
      <c r="B149" s="155" t="s">
        <v>270</v>
      </c>
      <c r="C149" s="158" t="s">
        <v>461</v>
      </c>
    </row>
    <row r="150" spans="1:3" x14ac:dyDescent="0.25">
      <c r="A150" s="159">
        <v>134</v>
      </c>
      <c r="B150" s="155" t="s">
        <v>270</v>
      </c>
      <c r="C150" s="158" t="s">
        <v>461</v>
      </c>
    </row>
    <row r="151" spans="1:3" x14ac:dyDescent="0.25">
      <c r="A151" s="159">
        <v>135</v>
      </c>
      <c r="B151" s="155" t="s">
        <v>270</v>
      </c>
      <c r="C151" s="158" t="s">
        <v>461</v>
      </c>
    </row>
    <row r="152" spans="1:3" x14ac:dyDescent="0.25">
      <c r="A152" s="159">
        <v>136</v>
      </c>
      <c r="B152" s="155" t="s">
        <v>270</v>
      </c>
      <c r="C152" s="158" t="s">
        <v>461</v>
      </c>
    </row>
    <row r="153" spans="1:3" x14ac:dyDescent="0.25">
      <c r="A153" s="159">
        <v>137</v>
      </c>
      <c r="B153" s="155" t="s">
        <v>270</v>
      </c>
      <c r="C153" s="158" t="s">
        <v>461</v>
      </c>
    </row>
    <row r="154" spans="1:3" x14ac:dyDescent="0.25">
      <c r="A154" s="159">
        <v>138</v>
      </c>
      <c r="B154" s="155" t="s">
        <v>270</v>
      </c>
      <c r="C154" s="158" t="s">
        <v>461</v>
      </c>
    </row>
    <row r="155" spans="1:3" x14ac:dyDescent="0.25">
      <c r="A155" s="159">
        <v>140</v>
      </c>
      <c r="B155" s="155" t="s">
        <v>254</v>
      </c>
      <c r="C155" s="158" t="s">
        <v>461</v>
      </c>
    </row>
    <row r="156" spans="1:3" x14ac:dyDescent="0.25">
      <c r="A156" s="159">
        <v>141</v>
      </c>
      <c r="B156" s="155" t="s">
        <v>271</v>
      </c>
      <c r="C156" s="158" t="s">
        <v>461</v>
      </c>
    </row>
    <row r="157" spans="1:3" x14ac:dyDescent="0.25">
      <c r="A157" s="159">
        <v>142</v>
      </c>
      <c r="B157" s="155" t="s">
        <v>271</v>
      </c>
      <c r="C157" s="158" t="s">
        <v>461</v>
      </c>
    </row>
    <row r="158" spans="1:3" x14ac:dyDescent="0.25">
      <c r="A158" s="159">
        <v>143</v>
      </c>
      <c r="B158" s="155" t="s">
        <v>257</v>
      </c>
      <c r="C158" s="158" t="s">
        <v>462</v>
      </c>
    </row>
    <row r="159" spans="1:3" x14ac:dyDescent="0.25">
      <c r="A159" s="159">
        <v>144</v>
      </c>
      <c r="B159" s="155" t="s">
        <v>272</v>
      </c>
      <c r="C159" s="158" t="s">
        <v>461</v>
      </c>
    </row>
    <row r="160" spans="1:3" x14ac:dyDescent="0.25">
      <c r="A160" s="159">
        <v>145</v>
      </c>
      <c r="B160" s="155" t="s">
        <v>272</v>
      </c>
      <c r="C160" s="158" t="s">
        <v>461</v>
      </c>
    </row>
    <row r="161" spans="1:3" x14ac:dyDescent="0.25">
      <c r="A161" s="159">
        <v>146</v>
      </c>
      <c r="B161" s="155" t="s">
        <v>272</v>
      </c>
      <c r="C161" s="158" t="s">
        <v>461</v>
      </c>
    </row>
    <row r="162" spans="1:3" x14ac:dyDescent="0.25">
      <c r="A162" s="159">
        <v>147</v>
      </c>
      <c r="B162" s="155" t="s">
        <v>272</v>
      </c>
      <c r="C162" s="158" t="s">
        <v>461</v>
      </c>
    </row>
    <row r="163" spans="1:3" x14ac:dyDescent="0.25">
      <c r="A163" s="159">
        <v>148</v>
      </c>
      <c r="B163" s="155" t="s">
        <v>273</v>
      </c>
      <c r="C163" s="158" t="s">
        <v>461</v>
      </c>
    </row>
    <row r="164" spans="1:3" x14ac:dyDescent="0.25">
      <c r="A164" s="159">
        <v>149</v>
      </c>
      <c r="B164" s="155" t="s">
        <v>274</v>
      </c>
      <c r="C164" s="158" t="s">
        <v>461</v>
      </c>
    </row>
    <row r="165" spans="1:3" x14ac:dyDescent="0.25">
      <c r="A165" s="159">
        <v>150</v>
      </c>
      <c r="B165" s="155" t="s">
        <v>266</v>
      </c>
      <c r="C165" s="158" t="s">
        <v>461</v>
      </c>
    </row>
    <row r="166" spans="1:3" x14ac:dyDescent="0.25">
      <c r="A166" s="159">
        <v>151</v>
      </c>
      <c r="B166" s="155" t="s">
        <v>266</v>
      </c>
      <c r="C166" s="158" t="s">
        <v>461</v>
      </c>
    </row>
    <row r="167" spans="1:3" x14ac:dyDescent="0.25">
      <c r="A167" s="159">
        <v>152</v>
      </c>
      <c r="B167" s="155" t="s">
        <v>266</v>
      </c>
      <c r="C167" s="158" t="s">
        <v>461</v>
      </c>
    </row>
    <row r="168" spans="1:3" x14ac:dyDescent="0.25">
      <c r="A168" s="159">
        <v>153</v>
      </c>
      <c r="B168" s="155" t="s">
        <v>266</v>
      </c>
      <c r="C168" s="158" t="s">
        <v>461</v>
      </c>
    </row>
    <row r="169" spans="1:3" x14ac:dyDescent="0.25">
      <c r="A169" s="159">
        <v>154</v>
      </c>
      <c r="B169" s="155" t="s">
        <v>266</v>
      </c>
      <c r="C169" s="158" t="s">
        <v>461</v>
      </c>
    </row>
    <row r="170" spans="1:3" x14ac:dyDescent="0.25">
      <c r="A170" s="159">
        <v>155</v>
      </c>
      <c r="B170" s="155" t="s">
        <v>254</v>
      </c>
      <c r="C170" s="158" t="s">
        <v>462</v>
      </c>
    </row>
    <row r="171" spans="1:3" x14ac:dyDescent="0.25">
      <c r="A171" s="159">
        <v>156</v>
      </c>
      <c r="B171" s="155" t="s">
        <v>266</v>
      </c>
      <c r="C171" s="158" t="s">
        <v>461</v>
      </c>
    </row>
    <row r="172" spans="1:3" x14ac:dyDescent="0.25">
      <c r="A172" s="159">
        <v>157</v>
      </c>
      <c r="B172" s="155" t="s">
        <v>266</v>
      </c>
      <c r="C172" s="158" t="s">
        <v>461</v>
      </c>
    </row>
    <row r="173" spans="1:3" x14ac:dyDescent="0.25">
      <c r="A173" s="159">
        <v>158</v>
      </c>
      <c r="B173" s="155" t="s">
        <v>266</v>
      </c>
      <c r="C173" s="158" t="s">
        <v>461</v>
      </c>
    </row>
    <row r="174" spans="1:3" x14ac:dyDescent="0.25">
      <c r="A174" s="159">
        <v>159</v>
      </c>
      <c r="B174" s="155" t="s">
        <v>241</v>
      </c>
      <c r="C174" s="158" t="s">
        <v>462</v>
      </c>
    </row>
    <row r="175" spans="1:3" x14ac:dyDescent="0.25">
      <c r="A175" s="159">
        <v>160</v>
      </c>
      <c r="B175" s="155" t="s">
        <v>266</v>
      </c>
      <c r="C175" s="158" t="s">
        <v>461</v>
      </c>
    </row>
    <row r="176" spans="1:3" x14ac:dyDescent="0.25">
      <c r="A176" s="159">
        <v>161</v>
      </c>
      <c r="B176" s="155" t="s">
        <v>266</v>
      </c>
      <c r="C176" s="158" t="s">
        <v>461</v>
      </c>
    </row>
    <row r="177" spans="1:3" x14ac:dyDescent="0.25">
      <c r="A177" s="159">
        <v>162</v>
      </c>
      <c r="B177" s="155" t="s">
        <v>266</v>
      </c>
      <c r="C177" s="158" t="s">
        <v>461</v>
      </c>
    </row>
    <row r="178" spans="1:3" x14ac:dyDescent="0.25">
      <c r="A178" s="159">
        <v>163</v>
      </c>
      <c r="B178" s="155" t="s">
        <v>266</v>
      </c>
      <c r="C178" s="158" t="s">
        <v>461</v>
      </c>
    </row>
    <row r="179" spans="1:3" x14ac:dyDescent="0.25">
      <c r="A179" s="159">
        <v>164</v>
      </c>
      <c r="B179" s="155" t="s">
        <v>266</v>
      </c>
      <c r="C179" s="158" t="s">
        <v>461</v>
      </c>
    </row>
    <row r="180" spans="1:3" x14ac:dyDescent="0.25">
      <c r="A180" s="159">
        <v>165</v>
      </c>
      <c r="B180" s="155" t="s">
        <v>266</v>
      </c>
      <c r="C180" s="158" t="s">
        <v>461</v>
      </c>
    </row>
    <row r="181" spans="1:3" x14ac:dyDescent="0.25">
      <c r="A181" s="159">
        <v>166</v>
      </c>
      <c r="B181" s="155" t="s">
        <v>266</v>
      </c>
      <c r="C181" s="158" t="s">
        <v>461</v>
      </c>
    </row>
    <row r="182" spans="1:3" x14ac:dyDescent="0.25">
      <c r="A182" s="159">
        <v>167</v>
      </c>
      <c r="B182" s="155" t="s">
        <v>266</v>
      </c>
      <c r="C182" s="158" t="s">
        <v>461</v>
      </c>
    </row>
    <row r="183" spans="1:3" x14ac:dyDescent="0.25">
      <c r="A183" s="159">
        <v>168</v>
      </c>
      <c r="B183" s="155" t="s">
        <v>266</v>
      </c>
      <c r="C183" s="158" t="s">
        <v>461</v>
      </c>
    </row>
    <row r="184" spans="1:3" x14ac:dyDescent="0.25">
      <c r="A184" s="159">
        <v>169</v>
      </c>
      <c r="B184" s="155" t="s">
        <v>266</v>
      </c>
      <c r="C184" s="158" t="s">
        <v>461</v>
      </c>
    </row>
    <row r="185" spans="1:3" x14ac:dyDescent="0.25">
      <c r="A185" s="159">
        <v>170</v>
      </c>
      <c r="B185" s="155" t="s">
        <v>266</v>
      </c>
      <c r="C185" s="158" t="s">
        <v>461</v>
      </c>
    </row>
    <row r="186" spans="1:3" x14ac:dyDescent="0.25">
      <c r="A186" s="159">
        <v>171</v>
      </c>
      <c r="B186" s="155" t="s">
        <v>266</v>
      </c>
      <c r="C186" s="158" t="s">
        <v>461</v>
      </c>
    </row>
    <row r="187" spans="1:3" x14ac:dyDescent="0.25">
      <c r="A187" s="159">
        <v>172</v>
      </c>
      <c r="B187" s="155" t="s">
        <v>266</v>
      </c>
      <c r="C187" s="158" t="s">
        <v>461</v>
      </c>
    </row>
    <row r="188" spans="1:3" x14ac:dyDescent="0.25">
      <c r="A188" s="159">
        <v>173</v>
      </c>
      <c r="B188" s="155" t="s">
        <v>266</v>
      </c>
      <c r="C188" s="158" t="s">
        <v>461</v>
      </c>
    </row>
    <row r="189" spans="1:3" x14ac:dyDescent="0.25">
      <c r="A189" s="159">
        <v>174</v>
      </c>
      <c r="B189" s="155" t="s">
        <v>266</v>
      </c>
      <c r="C189" s="158" t="s">
        <v>461</v>
      </c>
    </row>
    <row r="190" spans="1:3" x14ac:dyDescent="0.25">
      <c r="A190" s="159">
        <v>175</v>
      </c>
      <c r="B190" s="155" t="s">
        <v>266</v>
      </c>
      <c r="C190" s="158" t="s">
        <v>461</v>
      </c>
    </row>
    <row r="191" spans="1:3" x14ac:dyDescent="0.25">
      <c r="A191" s="159">
        <v>176</v>
      </c>
      <c r="B191" s="155" t="s">
        <v>266</v>
      </c>
      <c r="C191" s="158" t="s">
        <v>461</v>
      </c>
    </row>
    <row r="192" spans="1:3" x14ac:dyDescent="0.25">
      <c r="A192" s="159">
        <v>177</v>
      </c>
      <c r="B192" s="155" t="s">
        <v>266</v>
      </c>
      <c r="C192" s="158" t="s">
        <v>461</v>
      </c>
    </row>
    <row r="193" spans="1:3" x14ac:dyDescent="0.25">
      <c r="A193" s="159">
        <v>178</v>
      </c>
      <c r="B193" s="155" t="s">
        <v>275</v>
      </c>
      <c r="C193" s="158" t="s">
        <v>461</v>
      </c>
    </row>
    <row r="194" spans="1:3" x14ac:dyDescent="0.25">
      <c r="A194" s="159">
        <v>179</v>
      </c>
      <c r="B194" s="155" t="s">
        <v>266</v>
      </c>
      <c r="C194" s="158" t="s">
        <v>461</v>
      </c>
    </row>
    <row r="195" spans="1:3" x14ac:dyDescent="0.25">
      <c r="A195" s="159">
        <v>180</v>
      </c>
      <c r="B195" s="155" t="s">
        <v>266</v>
      </c>
      <c r="C195" s="158" t="s">
        <v>461</v>
      </c>
    </row>
    <row r="196" spans="1:3" x14ac:dyDescent="0.25">
      <c r="A196" s="159">
        <v>181</v>
      </c>
      <c r="B196" s="155" t="s">
        <v>266</v>
      </c>
      <c r="C196" s="158" t="s">
        <v>461</v>
      </c>
    </row>
    <row r="197" spans="1:3" x14ac:dyDescent="0.25">
      <c r="A197" s="159">
        <v>182</v>
      </c>
      <c r="B197" s="155" t="s">
        <v>266</v>
      </c>
      <c r="C197" s="158" t="s">
        <v>461</v>
      </c>
    </row>
    <row r="198" spans="1:3" x14ac:dyDescent="0.25">
      <c r="A198" s="159">
        <v>183</v>
      </c>
      <c r="B198" s="155" t="s">
        <v>266</v>
      </c>
      <c r="C198" s="158" t="s">
        <v>461</v>
      </c>
    </row>
    <row r="199" spans="1:3" x14ac:dyDescent="0.25">
      <c r="A199" s="159">
        <v>184</v>
      </c>
      <c r="B199" s="155" t="s">
        <v>266</v>
      </c>
      <c r="C199" s="158" t="s">
        <v>461</v>
      </c>
    </row>
    <row r="200" spans="1:3" x14ac:dyDescent="0.25">
      <c r="A200" s="159">
        <v>185</v>
      </c>
      <c r="B200" s="155" t="s">
        <v>266</v>
      </c>
      <c r="C200" s="158" t="s">
        <v>461</v>
      </c>
    </row>
    <row r="201" spans="1:3" x14ac:dyDescent="0.25">
      <c r="A201" s="159">
        <v>186</v>
      </c>
      <c r="B201" s="155" t="s">
        <v>266</v>
      </c>
      <c r="C201" s="158" t="s">
        <v>461</v>
      </c>
    </row>
    <row r="202" spans="1:3" x14ac:dyDescent="0.25">
      <c r="A202" s="159">
        <v>187</v>
      </c>
      <c r="B202" s="155" t="s">
        <v>266</v>
      </c>
      <c r="C202" s="158" t="s">
        <v>461</v>
      </c>
    </row>
    <row r="203" spans="1:3" x14ac:dyDescent="0.25">
      <c r="A203" s="159">
        <v>188</v>
      </c>
      <c r="B203" s="155" t="s">
        <v>266</v>
      </c>
      <c r="C203" s="158" t="s">
        <v>461</v>
      </c>
    </row>
    <row r="204" spans="1:3" x14ac:dyDescent="0.25">
      <c r="A204" s="159">
        <v>189</v>
      </c>
      <c r="B204" s="155" t="s">
        <v>266</v>
      </c>
      <c r="C204" s="158" t="s">
        <v>462</v>
      </c>
    </row>
    <row r="205" spans="1:3" x14ac:dyDescent="0.25">
      <c r="A205" s="159">
        <v>190</v>
      </c>
      <c r="B205" s="155" t="s">
        <v>266</v>
      </c>
      <c r="C205" s="158" t="s">
        <v>462</v>
      </c>
    </row>
    <row r="206" spans="1:3" x14ac:dyDescent="0.25">
      <c r="A206" s="159">
        <v>191</v>
      </c>
      <c r="B206" s="155" t="s">
        <v>266</v>
      </c>
      <c r="C206" s="158" t="s">
        <v>462</v>
      </c>
    </row>
    <row r="207" spans="1:3" x14ac:dyDescent="0.25">
      <c r="A207" s="159">
        <v>192</v>
      </c>
      <c r="B207" s="155" t="s">
        <v>266</v>
      </c>
      <c r="C207" s="158" t="s">
        <v>462</v>
      </c>
    </row>
    <row r="208" spans="1:3" x14ac:dyDescent="0.25">
      <c r="A208" s="159">
        <v>193</v>
      </c>
      <c r="B208" s="155" t="s">
        <v>266</v>
      </c>
      <c r="C208" s="158" t="s">
        <v>462</v>
      </c>
    </row>
    <row r="209" spans="1:3" x14ac:dyDescent="0.25">
      <c r="A209" s="159">
        <v>194</v>
      </c>
      <c r="B209" s="155" t="s">
        <v>266</v>
      </c>
      <c r="C209" s="158" t="s">
        <v>462</v>
      </c>
    </row>
    <row r="210" spans="1:3" x14ac:dyDescent="0.25">
      <c r="A210" s="159">
        <v>195</v>
      </c>
      <c r="B210" s="155" t="s">
        <v>266</v>
      </c>
      <c r="C210" s="158" t="s">
        <v>462</v>
      </c>
    </row>
    <row r="211" spans="1:3" x14ac:dyDescent="0.25">
      <c r="A211" s="159">
        <v>196</v>
      </c>
      <c r="B211" s="155" t="s">
        <v>266</v>
      </c>
      <c r="C211" s="158" t="s">
        <v>462</v>
      </c>
    </row>
    <row r="212" spans="1:3" x14ac:dyDescent="0.25">
      <c r="A212" s="159">
        <v>197</v>
      </c>
      <c r="B212" s="155" t="s">
        <v>266</v>
      </c>
      <c r="C212" s="158" t="s">
        <v>462</v>
      </c>
    </row>
    <row r="213" spans="1:3" x14ac:dyDescent="0.25">
      <c r="A213" s="159">
        <v>198</v>
      </c>
      <c r="B213" s="155" t="s">
        <v>266</v>
      </c>
      <c r="C213" s="158" t="s">
        <v>462</v>
      </c>
    </row>
    <row r="214" spans="1:3" x14ac:dyDescent="0.25">
      <c r="A214" s="159">
        <v>199</v>
      </c>
      <c r="B214" s="155" t="s">
        <v>266</v>
      </c>
      <c r="C214" s="158" t="s">
        <v>462</v>
      </c>
    </row>
    <row r="215" spans="1:3" x14ac:dyDescent="0.25">
      <c r="A215" s="159">
        <v>201</v>
      </c>
      <c r="B215" s="155" t="s">
        <v>266</v>
      </c>
      <c r="C215" s="158" t="s">
        <v>462</v>
      </c>
    </row>
    <row r="216" spans="1:3" x14ac:dyDescent="0.25">
      <c r="A216" s="159">
        <v>202</v>
      </c>
      <c r="B216" s="155" t="s">
        <v>266</v>
      </c>
      <c r="C216" s="158" t="s">
        <v>462</v>
      </c>
    </row>
    <row r="217" spans="1:3" x14ac:dyDescent="0.25">
      <c r="A217" s="159">
        <v>203</v>
      </c>
      <c r="B217" s="155" t="s">
        <v>266</v>
      </c>
      <c r="C217" s="158" t="s">
        <v>462</v>
      </c>
    </row>
    <row r="218" spans="1:3" x14ac:dyDescent="0.25">
      <c r="A218" s="159">
        <v>204</v>
      </c>
      <c r="B218" s="155" t="s">
        <v>266</v>
      </c>
      <c r="C218" s="158" t="s">
        <v>462</v>
      </c>
    </row>
    <row r="219" spans="1:3" x14ac:dyDescent="0.25">
      <c r="A219" s="159">
        <v>205</v>
      </c>
      <c r="B219" s="155" t="s">
        <v>266</v>
      </c>
      <c r="C219" s="158" t="s">
        <v>462</v>
      </c>
    </row>
    <row r="220" spans="1:3" x14ac:dyDescent="0.25">
      <c r="A220" s="159">
        <v>206</v>
      </c>
      <c r="B220" s="155" t="s">
        <v>266</v>
      </c>
      <c r="C220" s="158" t="s">
        <v>462</v>
      </c>
    </row>
    <row r="221" spans="1:3" x14ac:dyDescent="0.25">
      <c r="A221" s="159">
        <v>207</v>
      </c>
      <c r="B221" s="155" t="s">
        <v>266</v>
      </c>
      <c r="C221" s="158" t="s">
        <v>462</v>
      </c>
    </row>
    <row r="222" spans="1:3" x14ac:dyDescent="0.25">
      <c r="A222" s="159">
        <v>208</v>
      </c>
      <c r="B222" s="155" t="s">
        <v>266</v>
      </c>
      <c r="C222" s="158" t="s">
        <v>462</v>
      </c>
    </row>
    <row r="223" spans="1:3" x14ac:dyDescent="0.25">
      <c r="A223" s="159">
        <v>209</v>
      </c>
      <c r="B223" s="155" t="s">
        <v>266</v>
      </c>
      <c r="C223" s="158" t="s">
        <v>461</v>
      </c>
    </row>
    <row r="224" spans="1:3" x14ac:dyDescent="0.25">
      <c r="A224" s="159">
        <v>210</v>
      </c>
      <c r="B224" s="155" t="s">
        <v>266</v>
      </c>
      <c r="C224" s="158" t="s">
        <v>461</v>
      </c>
    </row>
    <row r="225" spans="1:3" x14ac:dyDescent="0.25">
      <c r="A225" s="159">
        <v>211</v>
      </c>
      <c r="B225" s="155" t="s">
        <v>266</v>
      </c>
      <c r="C225" s="158" t="s">
        <v>461</v>
      </c>
    </row>
    <row r="226" spans="1:3" x14ac:dyDescent="0.25">
      <c r="A226" s="159">
        <v>212</v>
      </c>
      <c r="B226" s="155" t="s">
        <v>266</v>
      </c>
      <c r="C226" s="158" t="s">
        <v>461</v>
      </c>
    </row>
    <row r="227" spans="1:3" x14ac:dyDescent="0.25">
      <c r="A227" s="159">
        <v>213</v>
      </c>
      <c r="B227" s="155" t="s">
        <v>266</v>
      </c>
      <c r="C227" s="158" t="s">
        <v>461</v>
      </c>
    </row>
    <row r="228" spans="1:3" x14ac:dyDescent="0.25">
      <c r="A228" s="159">
        <v>214</v>
      </c>
      <c r="B228" s="155" t="s">
        <v>266</v>
      </c>
      <c r="C228" s="158" t="s">
        <v>461</v>
      </c>
    </row>
    <row r="229" spans="1:3" x14ac:dyDescent="0.25">
      <c r="A229" s="159">
        <v>215</v>
      </c>
      <c r="B229" s="155" t="s">
        <v>266</v>
      </c>
      <c r="C229" s="158" t="s">
        <v>461</v>
      </c>
    </row>
    <row r="230" spans="1:3" x14ac:dyDescent="0.25">
      <c r="A230" s="159">
        <v>216</v>
      </c>
      <c r="B230" s="155" t="s">
        <v>266</v>
      </c>
      <c r="C230" s="158" t="s">
        <v>461</v>
      </c>
    </row>
    <row r="231" spans="1:3" x14ac:dyDescent="0.25">
      <c r="A231" s="159">
        <v>217</v>
      </c>
      <c r="B231" s="155" t="s">
        <v>266</v>
      </c>
      <c r="C231" s="158" t="s">
        <v>461</v>
      </c>
    </row>
    <row r="232" spans="1:3" x14ac:dyDescent="0.25">
      <c r="A232" s="159">
        <v>218</v>
      </c>
      <c r="B232" s="155" t="s">
        <v>266</v>
      </c>
      <c r="C232" s="158" t="s">
        <v>461</v>
      </c>
    </row>
    <row r="233" spans="1:3" x14ac:dyDescent="0.25">
      <c r="A233" s="159">
        <v>219</v>
      </c>
      <c r="B233" s="155" t="s">
        <v>266</v>
      </c>
      <c r="C233" s="158" t="s">
        <v>461</v>
      </c>
    </row>
    <row r="234" spans="1:3" x14ac:dyDescent="0.25">
      <c r="A234" s="159">
        <v>220</v>
      </c>
      <c r="B234" s="155" t="s">
        <v>266</v>
      </c>
      <c r="C234" s="158" t="s">
        <v>461</v>
      </c>
    </row>
    <row r="235" spans="1:3" x14ac:dyDescent="0.25">
      <c r="A235" s="159">
        <v>221</v>
      </c>
      <c r="B235" s="155" t="s">
        <v>266</v>
      </c>
      <c r="C235" s="158" t="s">
        <v>461</v>
      </c>
    </row>
    <row r="236" spans="1:3" x14ac:dyDescent="0.25">
      <c r="A236" s="159">
        <v>222</v>
      </c>
      <c r="B236" s="155" t="s">
        <v>266</v>
      </c>
      <c r="C236" s="158" t="s">
        <v>461</v>
      </c>
    </row>
    <row r="237" spans="1:3" x14ac:dyDescent="0.25">
      <c r="A237" s="159">
        <v>223</v>
      </c>
      <c r="B237" s="155" t="s">
        <v>266</v>
      </c>
      <c r="C237" s="158" t="s">
        <v>461</v>
      </c>
    </row>
    <row r="238" spans="1:3" x14ac:dyDescent="0.25">
      <c r="A238" s="159">
        <v>224</v>
      </c>
      <c r="B238" s="155" t="s">
        <v>266</v>
      </c>
      <c r="C238" s="158" t="s">
        <v>461</v>
      </c>
    </row>
    <row r="239" spans="1:3" x14ac:dyDescent="0.25">
      <c r="A239" s="159">
        <v>225</v>
      </c>
      <c r="B239" s="155" t="s">
        <v>266</v>
      </c>
      <c r="C239" s="158" t="s">
        <v>461</v>
      </c>
    </row>
    <row r="240" spans="1:3" x14ac:dyDescent="0.25">
      <c r="A240" s="159">
        <v>226</v>
      </c>
      <c r="B240" s="155" t="s">
        <v>266</v>
      </c>
      <c r="C240" s="158" t="s">
        <v>461</v>
      </c>
    </row>
    <row r="241" spans="1:3" x14ac:dyDescent="0.25">
      <c r="A241" s="159">
        <v>227</v>
      </c>
      <c r="B241" s="155" t="s">
        <v>266</v>
      </c>
      <c r="C241" s="158" t="s">
        <v>461</v>
      </c>
    </row>
    <row r="242" spans="1:3" x14ac:dyDescent="0.25">
      <c r="A242" s="159">
        <v>228</v>
      </c>
      <c r="B242" s="155" t="s">
        <v>276</v>
      </c>
      <c r="C242" s="158" t="s">
        <v>462</v>
      </c>
    </row>
    <row r="243" spans="1:3" x14ac:dyDescent="0.25">
      <c r="A243" s="159">
        <v>229</v>
      </c>
      <c r="B243" s="155" t="s">
        <v>276</v>
      </c>
      <c r="C243" s="158" t="s">
        <v>462</v>
      </c>
    </row>
    <row r="244" spans="1:3" x14ac:dyDescent="0.25">
      <c r="A244" s="159">
        <v>230</v>
      </c>
      <c r="B244" s="155" t="s">
        <v>266</v>
      </c>
      <c r="C244" s="158" t="s">
        <v>462</v>
      </c>
    </row>
    <row r="245" spans="1:3" x14ac:dyDescent="0.25">
      <c r="A245" s="159">
        <v>231</v>
      </c>
      <c r="B245" s="155" t="s">
        <v>254</v>
      </c>
      <c r="C245" s="158" t="s">
        <v>461</v>
      </c>
    </row>
    <row r="246" spans="1:3" x14ac:dyDescent="0.25">
      <c r="A246" s="159">
        <v>233</v>
      </c>
      <c r="B246" s="155" t="s">
        <v>254</v>
      </c>
      <c r="C246" s="158" t="s">
        <v>461</v>
      </c>
    </row>
    <row r="247" spans="1:3" x14ac:dyDescent="0.25">
      <c r="A247" s="159">
        <v>234</v>
      </c>
      <c r="B247" s="155" t="s">
        <v>254</v>
      </c>
      <c r="C247" s="158" t="s">
        <v>461</v>
      </c>
    </row>
    <row r="248" spans="1:3" x14ac:dyDescent="0.25">
      <c r="A248" s="159">
        <v>235</v>
      </c>
      <c r="B248" s="155" t="s">
        <v>254</v>
      </c>
      <c r="C248" s="158" t="s">
        <v>461</v>
      </c>
    </row>
    <row r="249" spans="1:3" x14ac:dyDescent="0.25">
      <c r="A249" s="159">
        <v>236</v>
      </c>
      <c r="B249" s="155" t="s">
        <v>254</v>
      </c>
      <c r="C249" s="158" t="s">
        <v>461</v>
      </c>
    </row>
    <row r="250" spans="1:3" x14ac:dyDescent="0.25">
      <c r="A250" s="159">
        <v>237</v>
      </c>
      <c r="B250" s="155" t="s">
        <v>254</v>
      </c>
      <c r="C250" s="158" t="s">
        <v>461</v>
      </c>
    </row>
    <row r="251" spans="1:3" x14ac:dyDescent="0.25">
      <c r="A251" s="159">
        <v>238</v>
      </c>
      <c r="B251" s="155" t="s">
        <v>266</v>
      </c>
      <c r="C251" s="158" t="s">
        <v>461</v>
      </c>
    </row>
    <row r="252" spans="1:3" x14ac:dyDescent="0.25">
      <c r="A252" s="159">
        <v>241</v>
      </c>
      <c r="B252" s="155" t="s">
        <v>277</v>
      </c>
      <c r="C252" s="158" t="s">
        <v>461</v>
      </c>
    </row>
    <row r="253" spans="1:3" x14ac:dyDescent="0.25">
      <c r="A253" s="159">
        <v>242</v>
      </c>
      <c r="B253" s="155" t="s">
        <v>278</v>
      </c>
      <c r="C253" s="158" t="s">
        <v>461</v>
      </c>
    </row>
    <row r="254" spans="1:3" x14ac:dyDescent="0.25">
      <c r="A254" s="159">
        <v>243</v>
      </c>
      <c r="B254" s="155" t="s">
        <v>242</v>
      </c>
      <c r="C254" s="158" t="s">
        <v>461</v>
      </c>
    </row>
    <row r="255" spans="1:3" x14ac:dyDescent="0.25">
      <c r="A255" s="159">
        <v>244</v>
      </c>
      <c r="B255" s="155" t="s">
        <v>266</v>
      </c>
      <c r="C255" s="158" t="s">
        <v>461</v>
      </c>
    </row>
    <row r="256" spans="1:3" x14ac:dyDescent="0.25">
      <c r="A256" s="159">
        <v>245</v>
      </c>
      <c r="B256" s="155" t="s">
        <v>278</v>
      </c>
      <c r="C256" s="158" t="s">
        <v>461</v>
      </c>
    </row>
    <row r="257" spans="1:3" x14ac:dyDescent="0.25">
      <c r="A257" s="159">
        <v>246</v>
      </c>
      <c r="B257" s="155" t="s">
        <v>279</v>
      </c>
      <c r="C257" s="158" t="s">
        <v>461</v>
      </c>
    </row>
    <row r="258" spans="1:3" x14ac:dyDescent="0.25">
      <c r="A258" s="159">
        <v>247</v>
      </c>
      <c r="B258" s="155" t="s">
        <v>278</v>
      </c>
      <c r="C258" s="158" t="s">
        <v>461</v>
      </c>
    </row>
    <row r="259" spans="1:3" x14ac:dyDescent="0.25">
      <c r="A259" s="159">
        <v>248</v>
      </c>
      <c r="B259" s="155" t="s">
        <v>266</v>
      </c>
      <c r="C259" s="158" t="s">
        <v>461</v>
      </c>
    </row>
    <row r="260" spans="1:3" x14ac:dyDescent="0.25">
      <c r="A260" s="159">
        <v>249</v>
      </c>
      <c r="B260" s="155" t="s">
        <v>278</v>
      </c>
      <c r="C260" s="158" t="s">
        <v>461</v>
      </c>
    </row>
    <row r="261" spans="1:3" x14ac:dyDescent="0.25">
      <c r="A261" s="159">
        <v>250</v>
      </c>
      <c r="B261" s="155" t="s">
        <v>280</v>
      </c>
      <c r="C261" s="158" t="s">
        <v>462</v>
      </c>
    </row>
    <row r="262" spans="1:3" x14ac:dyDescent="0.25">
      <c r="A262" s="159">
        <v>251</v>
      </c>
      <c r="B262" s="155" t="s">
        <v>280</v>
      </c>
      <c r="C262" s="158" t="s">
        <v>462</v>
      </c>
    </row>
    <row r="263" spans="1:3" x14ac:dyDescent="0.25">
      <c r="A263" s="159">
        <v>252</v>
      </c>
      <c r="B263" s="155" t="s">
        <v>280</v>
      </c>
      <c r="C263" s="158" t="s">
        <v>462</v>
      </c>
    </row>
    <row r="264" spans="1:3" x14ac:dyDescent="0.25">
      <c r="A264" s="159">
        <v>253</v>
      </c>
      <c r="B264" s="155" t="s">
        <v>280</v>
      </c>
      <c r="C264" s="158" t="s">
        <v>462</v>
      </c>
    </row>
    <row r="265" spans="1:3" x14ac:dyDescent="0.25">
      <c r="A265" s="159">
        <v>254</v>
      </c>
      <c r="B265" s="155" t="s">
        <v>281</v>
      </c>
      <c r="C265" s="158" t="s">
        <v>461</v>
      </c>
    </row>
    <row r="266" spans="1:3" x14ac:dyDescent="0.25">
      <c r="A266" s="159">
        <v>255</v>
      </c>
      <c r="B266" s="155" t="s">
        <v>282</v>
      </c>
      <c r="C266" s="158" t="s">
        <v>461</v>
      </c>
    </row>
    <row r="267" spans="1:3" x14ac:dyDescent="0.25">
      <c r="A267" s="159">
        <v>257</v>
      </c>
      <c r="B267" s="155" t="s">
        <v>283</v>
      </c>
      <c r="C267" s="158" t="s">
        <v>461</v>
      </c>
    </row>
    <row r="268" spans="1:3" x14ac:dyDescent="0.25">
      <c r="A268" s="159">
        <v>258</v>
      </c>
      <c r="B268" s="155" t="s">
        <v>284</v>
      </c>
      <c r="C268" s="158" t="s">
        <v>461</v>
      </c>
    </row>
    <row r="269" spans="1:3" x14ac:dyDescent="0.25">
      <c r="A269" s="159">
        <v>259</v>
      </c>
      <c r="B269" s="155" t="s">
        <v>285</v>
      </c>
      <c r="C269" s="158" t="s">
        <v>461</v>
      </c>
    </row>
    <row r="270" spans="1:3" x14ac:dyDescent="0.25">
      <c r="A270" s="159">
        <v>260</v>
      </c>
      <c r="B270" s="155" t="s">
        <v>284</v>
      </c>
      <c r="C270" s="158" t="s">
        <v>462</v>
      </c>
    </row>
    <row r="271" spans="1:3" x14ac:dyDescent="0.25">
      <c r="A271" s="159">
        <v>261</v>
      </c>
      <c r="B271" s="155" t="s">
        <v>284</v>
      </c>
      <c r="C271" s="158" t="s">
        <v>461</v>
      </c>
    </row>
    <row r="272" spans="1:3" x14ac:dyDescent="0.25">
      <c r="A272" s="159">
        <v>262</v>
      </c>
      <c r="B272" s="155" t="s">
        <v>284</v>
      </c>
      <c r="C272" s="158" t="s">
        <v>461</v>
      </c>
    </row>
    <row r="273" spans="1:3" x14ac:dyDescent="0.25">
      <c r="A273" s="159">
        <v>263</v>
      </c>
      <c r="B273" s="155" t="s">
        <v>284</v>
      </c>
      <c r="C273" s="158" t="s">
        <v>461</v>
      </c>
    </row>
    <row r="274" spans="1:3" x14ac:dyDescent="0.25">
      <c r="A274" s="159">
        <v>264</v>
      </c>
      <c r="B274" s="155" t="s">
        <v>284</v>
      </c>
      <c r="C274" s="158" t="s">
        <v>461</v>
      </c>
    </row>
    <row r="275" spans="1:3" x14ac:dyDescent="0.25">
      <c r="A275" s="159">
        <v>265</v>
      </c>
      <c r="B275" s="155" t="s">
        <v>286</v>
      </c>
      <c r="C275" s="158" t="s">
        <v>462</v>
      </c>
    </row>
    <row r="276" spans="1:3" x14ac:dyDescent="0.25">
      <c r="A276" s="159">
        <v>266</v>
      </c>
      <c r="B276" s="155" t="s">
        <v>286</v>
      </c>
      <c r="C276" s="158" t="s">
        <v>462</v>
      </c>
    </row>
    <row r="277" spans="1:3" x14ac:dyDescent="0.25">
      <c r="A277" s="159">
        <v>267</v>
      </c>
      <c r="B277" s="155" t="s">
        <v>286</v>
      </c>
      <c r="C277" s="158" t="s">
        <v>462</v>
      </c>
    </row>
    <row r="278" spans="1:3" x14ac:dyDescent="0.25">
      <c r="A278" s="159">
        <v>268</v>
      </c>
      <c r="B278" s="155" t="s">
        <v>286</v>
      </c>
      <c r="C278" s="158" t="s">
        <v>462</v>
      </c>
    </row>
    <row r="279" spans="1:3" x14ac:dyDescent="0.25">
      <c r="A279" s="159">
        <v>269</v>
      </c>
      <c r="B279" s="155" t="s">
        <v>286</v>
      </c>
      <c r="C279" s="158" t="s">
        <v>462</v>
      </c>
    </row>
    <row r="280" spans="1:3" x14ac:dyDescent="0.25">
      <c r="A280" s="159">
        <v>270</v>
      </c>
      <c r="B280" s="155" t="s">
        <v>286</v>
      </c>
      <c r="C280" s="158" t="s">
        <v>462</v>
      </c>
    </row>
    <row r="281" spans="1:3" x14ac:dyDescent="0.25">
      <c r="A281" s="159">
        <v>271</v>
      </c>
      <c r="B281" s="155" t="s">
        <v>286</v>
      </c>
      <c r="C281" s="158" t="s">
        <v>462</v>
      </c>
    </row>
    <row r="282" spans="1:3" x14ac:dyDescent="0.25">
      <c r="A282" s="159">
        <v>272</v>
      </c>
      <c r="B282" s="155" t="s">
        <v>286</v>
      </c>
      <c r="C282" s="158" t="s">
        <v>462</v>
      </c>
    </row>
    <row r="283" spans="1:3" x14ac:dyDescent="0.25">
      <c r="A283" s="159">
        <v>273</v>
      </c>
      <c r="B283" s="155" t="s">
        <v>286</v>
      </c>
      <c r="C283" s="158" t="s">
        <v>462</v>
      </c>
    </row>
    <row r="284" spans="1:3" x14ac:dyDescent="0.25">
      <c r="A284" s="159">
        <v>274</v>
      </c>
      <c r="B284" s="155" t="s">
        <v>286</v>
      </c>
      <c r="C284" s="158" t="s">
        <v>462</v>
      </c>
    </row>
    <row r="285" spans="1:3" x14ac:dyDescent="0.25">
      <c r="A285" s="159">
        <v>276</v>
      </c>
      <c r="B285" s="155" t="s">
        <v>286</v>
      </c>
      <c r="C285" s="158" t="s">
        <v>462</v>
      </c>
    </row>
    <row r="286" spans="1:3" x14ac:dyDescent="0.25">
      <c r="A286" s="159">
        <v>277</v>
      </c>
      <c r="B286" s="155" t="s">
        <v>287</v>
      </c>
      <c r="C286" s="158" t="s">
        <v>462</v>
      </c>
    </row>
    <row r="287" spans="1:3" x14ac:dyDescent="0.25">
      <c r="A287" s="159">
        <v>278</v>
      </c>
      <c r="B287" s="155" t="s">
        <v>288</v>
      </c>
      <c r="C287" s="158" t="s">
        <v>462</v>
      </c>
    </row>
    <row r="288" spans="1:3" x14ac:dyDescent="0.25">
      <c r="A288" s="159">
        <v>279</v>
      </c>
      <c r="B288" s="155" t="s">
        <v>289</v>
      </c>
      <c r="C288" s="158" t="s">
        <v>462</v>
      </c>
    </row>
    <row r="289" spans="1:3" x14ac:dyDescent="0.25">
      <c r="A289" s="159">
        <v>280</v>
      </c>
      <c r="B289" s="155" t="s">
        <v>290</v>
      </c>
      <c r="C289" s="158" t="s">
        <v>462</v>
      </c>
    </row>
    <row r="290" spans="1:3" x14ac:dyDescent="0.25">
      <c r="A290" s="159">
        <v>281</v>
      </c>
      <c r="B290" s="155" t="s">
        <v>291</v>
      </c>
      <c r="C290" s="158" t="s">
        <v>461</v>
      </c>
    </row>
    <row r="291" spans="1:3" x14ac:dyDescent="0.25">
      <c r="A291" s="159">
        <v>283</v>
      </c>
      <c r="B291" s="155" t="s">
        <v>292</v>
      </c>
      <c r="C291" s="158" t="s">
        <v>461</v>
      </c>
    </row>
    <row r="292" spans="1:3" x14ac:dyDescent="0.25">
      <c r="A292" s="159">
        <v>284</v>
      </c>
      <c r="B292" s="155" t="s">
        <v>234</v>
      </c>
      <c r="C292" s="158" t="s">
        <v>462</v>
      </c>
    </row>
    <row r="293" spans="1:3" x14ac:dyDescent="0.25">
      <c r="A293" s="159">
        <v>285</v>
      </c>
      <c r="B293" s="155" t="s">
        <v>234</v>
      </c>
      <c r="C293" s="158" t="s">
        <v>462</v>
      </c>
    </row>
    <row r="294" spans="1:3" x14ac:dyDescent="0.25">
      <c r="A294" s="159">
        <v>286</v>
      </c>
      <c r="B294" s="155" t="s">
        <v>293</v>
      </c>
      <c r="C294" s="158" t="s">
        <v>462</v>
      </c>
    </row>
    <row r="295" spans="1:3" x14ac:dyDescent="0.25">
      <c r="A295" s="159">
        <v>287</v>
      </c>
      <c r="B295" s="155" t="s">
        <v>294</v>
      </c>
      <c r="C295" s="158" t="s">
        <v>462</v>
      </c>
    </row>
    <row r="296" spans="1:3" x14ac:dyDescent="0.25">
      <c r="A296" s="159">
        <v>288</v>
      </c>
      <c r="B296" s="155" t="s">
        <v>295</v>
      </c>
      <c r="C296" s="158" t="s">
        <v>462</v>
      </c>
    </row>
    <row r="297" spans="1:3" x14ac:dyDescent="0.25">
      <c r="A297" s="159">
        <v>289</v>
      </c>
      <c r="B297" s="155" t="s">
        <v>295</v>
      </c>
      <c r="C297" s="158" t="s">
        <v>462</v>
      </c>
    </row>
    <row r="298" spans="1:3" x14ac:dyDescent="0.25">
      <c r="A298" s="159">
        <v>290</v>
      </c>
      <c r="B298" s="155" t="s">
        <v>295</v>
      </c>
      <c r="C298" s="158" t="s">
        <v>462</v>
      </c>
    </row>
    <row r="299" spans="1:3" x14ac:dyDescent="0.25">
      <c r="A299" s="159">
        <v>291</v>
      </c>
      <c r="B299" s="155" t="s">
        <v>295</v>
      </c>
      <c r="C299" s="158" t="s">
        <v>462</v>
      </c>
    </row>
    <row r="300" spans="1:3" x14ac:dyDescent="0.25">
      <c r="A300" s="159">
        <v>292</v>
      </c>
      <c r="B300" s="155" t="s">
        <v>295</v>
      </c>
      <c r="C300" s="158" t="s">
        <v>462</v>
      </c>
    </row>
    <row r="301" spans="1:3" x14ac:dyDescent="0.25">
      <c r="A301" s="159">
        <v>297</v>
      </c>
      <c r="B301" s="155" t="s">
        <v>295</v>
      </c>
      <c r="C301" s="158" t="s">
        <v>462</v>
      </c>
    </row>
    <row r="302" spans="1:3" x14ac:dyDescent="0.25">
      <c r="A302" s="159">
        <v>298</v>
      </c>
      <c r="B302" s="155" t="s">
        <v>295</v>
      </c>
      <c r="C302" s="158" t="s">
        <v>462</v>
      </c>
    </row>
    <row r="303" spans="1:3" x14ac:dyDescent="0.25">
      <c r="A303" s="159">
        <v>299</v>
      </c>
      <c r="B303" s="155" t="s">
        <v>295</v>
      </c>
      <c r="C303" s="158" t="s">
        <v>462</v>
      </c>
    </row>
    <row r="304" spans="1:3" x14ac:dyDescent="0.25">
      <c r="A304" s="159">
        <v>300</v>
      </c>
      <c r="B304" s="155" t="s">
        <v>296</v>
      </c>
      <c r="C304" s="158" t="s">
        <v>461</v>
      </c>
    </row>
    <row r="305" spans="1:3" x14ac:dyDescent="0.25">
      <c r="A305" s="159">
        <v>301</v>
      </c>
      <c r="B305" s="155" t="s">
        <v>297</v>
      </c>
      <c r="C305" s="158" t="s">
        <v>461</v>
      </c>
    </row>
    <row r="306" spans="1:3" x14ac:dyDescent="0.25">
      <c r="A306" s="159">
        <v>302</v>
      </c>
      <c r="B306" s="155" t="s">
        <v>298</v>
      </c>
      <c r="C306" s="158" t="s">
        <v>461</v>
      </c>
    </row>
    <row r="307" spans="1:3" x14ac:dyDescent="0.25">
      <c r="A307" s="159">
        <v>303</v>
      </c>
      <c r="B307" s="155" t="s">
        <v>295</v>
      </c>
      <c r="C307" s="158" t="s">
        <v>462</v>
      </c>
    </row>
    <row r="308" spans="1:3" x14ac:dyDescent="0.25">
      <c r="A308" s="159">
        <v>304</v>
      </c>
      <c r="B308" s="155" t="s">
        <v>295</v>
      </c>
      <c r="C308" s="158" t="s">
        <v>462</v>
      </c>
    </row>
    <row r="309" spans="1:3" x14ac:dyDescent="0.25">
      <c r="A309" s="159">
        <v>305</v>
      </c>
      <c r="B309" s="155" t="s">
        <v>299</v>
      </c>
      <c r="C309" s="158" t="s">
        <v>461</v>
      </c>
    </row>
    <row r="310" spans="1:3" x14ac:dyDescent="0.25">
      <c r="A310" s="159">
        <v>306</v>
      </c>
      <c r="B310" s="155" t="s">
        <v>299</v>
      </c>
      <c r="C310" s="158" t="s">
        <v>461</v>
      </c>
    </row>
    <row r="311" spans="1:3" x14ac:dyDescent="0.25">
      <c r="A311" s="159">
        <v>307</v>
      </c>
      <c r="B311" s="155" t="s">
        <v>299</v>
      </c>
      <c r="C311" s="158" t="s">
        <v>461</v>
      </c>
    </row>
    <row r="312" spans="1:3" x14ac:dyDescent="0.25">
      <c r="A312" s="159">
        <v>308</v>
      </c>
      <c r="B312" s="155" t="s">
        <v>299</v>
      </c>
      <c r="C312" s="158" t="s">
        <v>461</v>
      </c>
    </row>
    <row r="313" spans="1:3" x14ac:dyDescent="0.25">
      <c r="A313" s="159">
        <v>309</v>
      </c>
      <c r="B313" s="155" t="s">
        <v>300</v>
      </c>
      <c r="C313" s="158" t="s">
        <v>461</v>
      </c>
    </row>
    <row r="314" spans="1:3" x14ac:dyDescent="0.25">
      <c r="A314" s="159">
        <v>310</v>
      </c>
      <c r="B314" s="155" t="s">
        <v>301</v>
      </c>
      <c r="C314" s="158" t="s">
        <v>461</v>
      </c>
    </row>
    <row r="315" spans="1:3" x14ac:dyDescent="0.25">
      <c r="A315" s="159">
        <v>312</v>
      </c>
      <c r="B315" s="155" t="s">
        <v>302</v>
      </c>
      <c r="C315" s="158" t="s">
        <v>461</v>
      </c>
    </row>
    <row r="316" spans="1:3" x14ac:dyDescent="0.25">
      <c r="A316" s="159">
        <v>313</v>
      </c>
      <c r="B316" s="155" t="s">
        <v>303</v>
      </c>
      <c r="C316" s="158" t="s">
        <v>462</v>
      </c>
    </row>
    <row r="317" spans="1:3" x14ac:dyDescent="0.25">
      <c r="A317" s="159">
        <v>314</v>
      </c>
      <c r="B317" s="155" t="s">
        <v>304</v>
      </c>
      <c r="C317" s="158" t="s">
        <v>462</v>
      </c>
    </row>
    <row r="318" spans="1:3" x14ac:dyDescent="0.25">
      <c r="A318" s="159">
        <v>315</v>
      </c>
      <c r="B318" s="155" t="s">
        <v>305</v>
      </c>
      <c r="C318" s="158" t="s">
        <v>462</v>
      </c>
    </row>
    <row r="319" spans="1:3" x14ac:dyDescent="0.25">
      <c r="A319" s="159">
        <v>316</v>
      </c>
      <c r="B319" s="155" t="s">
        <v>306</v>
      </c>
      <c r="C319" s="158" t="s">
        <v>461</v>
      </c>
    </row>
    <row r="320" spans="1:3" x14ac:dyDescent="0.25">
      <c r="A320" s="159">
        <v>317</v>
      </c>
      <c r="B320" s="155" t="s">
        <v>306</v>
      </c>
      <c r="C320" s="158" t="s">
        <v>461</v>
      </c>
    </row>
    <row r="321" spans="1:3" x14ac:dyDescent="0.25">
      <c r="A321" s="159">
        <v>318</v>
      </c>
      <c r="B321" s="155" t="s">
        <v>306</v>
      </c>
      <c r="C321" s="158" t="s">
        <v>461</v>
      </c>
    </row>
    <row r="322" spans="1:3" x14ac:dyDescent="0.25">
      <c r="A322" s="159">
        <v>319</v>
      </c>
      <c r="B322" s="155" t="s">
        <v>307</v>
      </c>
      <c r="C322" s="158" t="s">
        <v>461</v>
      </c>
    </row>
    <row r="323" spans="1:3" x14ac:dyDescent="0.25">
      <c r="A323" s="159">
        <v>320</v>
      </c>
      <c r="B323" s="155" t="s">
        <v>306</v>
      </c>
      <c r="C323" s="158" t="s">
        <v>461</v>
      </c>
    </row>
    <row r="324" spans="1:3" x14ac:dyDescent="0.25">
      <c r="A324" s="159">
        <v>321</v>
      </c>
      <c r="B324" s="155" t="s">
        <v>306</v>
      </c>
      <c r="C324" s="158" t="s">
        <v>461</v>
      </c>
    </row>
    <row r="325" spans="1:3" x14ac:dyDescent="0.25">
      <c r="A325" s="159">
        <v>322</v>
      </c>
      <c r="B325" s="155" t="s">
        <v>306</v>
      </c>
      <c r="C325" s="158" t="s">
        <v>461</v>
      </c>
    </row>
    <row r="326" spans="1:3" x14ac:dyDescent="0.25">
      <c r="A326" s="159">
        <v>323</v>
      </c>
      <c r="B326" s="155" t="s">
        <v>306</v>
      </c>
      <c r="C326" s="158" t="s">
        <v>461</v>
      </c>
    </row>
    <row r="327" spans="1:3" x14ac:dyDescent="0.25">
      <c r="A327" s="159">
        <v>324</v>
      </c>
      <c r="B327" s="155" t="s">
        <v>308</v>
      </c>
      <c r="C327" s="158" t="s">
        <v>461</v>
      </c>
    </row>
    <row r="328" spans="1:3" x14ac:dyDescent="0.25">
      <c r="A328" s="159">
        <v>325</v>
      </c>
      <c r="B328" s="155" t="s">
        <v>309</v>
      </c>
      <c r="C328" s="158" t="s">
        <v>461</v>
      </c>
    </row>
    <row r="329" spans="1:3" x14ac:dyDescent="0.25">
      <c r="A329" s="159">
        <v>326</v>
      </c>
      <c r="B329" s="155" t="s">
        <v>309</v>
      </c>
      <c r="C329" s="158" t="s">
        <v>461</v>
      </c>
    </row>
    <row r="330" spans="1:3" x14ac:dyDescent="0.25">
      <c r="A330" s="159">
        <v>327</v>
      </c>
      <c r="B330" s="155" t="s">
        <v>309</v>
      </c>
      <c r="C330" s="158" t="s">
        <v>461</v>
      </c>
    </row>
    <row r="331" spans="1:3" x14ac:dyDescent="0.25">
      <c r="A331" s="159">
        <v>328</v>
      </c>
      <c r="B331" s="155" t="s">
        <v>309</v>
      </c>
      <c r="C331" s="158" t="s">
        <v>461</v>
      </c>
    </row>
    <row r="332" spans="1:3" x14ac:dyDescent="0.25">
      <c r="A332" s="159">
        <v>329</v>
      </c>
      <c r="B332" s="155" t="s">
        <v>309</v>
      </c>
      <c r="C332" s="158" t="s">
        <v>461</v>
      </c>
    </row>
    <row r="333" spans="1:3" x14ac:dyDescent="0.25">
      <c r="A333" s="159">
        <v>330</v>
      </c>
      <c r="B333" s="155" t="s">
        <v>309</v>
      </c>
      <c r="C333" s="158" t="s">
        <v>461</v>
      </c>
    </row>
    <row r="334" spans="1:3" x14ac:dyDescent="0.25">
      <c r="A334" s="159">
        <v>331</v>
      </c>
      <c r="B334" s="155" t="s">
        <v>309</v>
      </c>
      <c r="C334" s="158" t="s">
        <v>461</v>
      </c>
    </row>
    <row r="335" spans="1:3" x14ac:dyDescent="0.25">
      <c r="A335" s="159">
        <v>332</v>
      </c>
      <c r="B335" s="155" t="s">
        <v>309</v>
      </c>
      <c r="C335" s="158" t="s">
        <v>462</v>
      </c>
    </row>
    <row r="336" spans="1:3" x14ac:dyDescent="0.25">
      <c r="A336" s="159">
        <v>334</v>
      </c>
      <c r="B336" s="155" t="s">
        <v>310</v>
      </c>
      <c r="C336" s="158" t="s">
        <v>461</v>
      </c>
    </row>
    <row r="337" spans="1:3" x14ac:dyDescent="0.25">
      <c r="A337" s="159">
        <v>335</v>
      </c>
      <c r="B337" s="155" t="s">
        <v>311</v>
      </c>
      <c r="C337" s="158" t="s">
        <v>461</v>
      </c>
    </row>
    <row r="338" spans="1:3" x14ac:dyDescent="0.25">
      <c r="A338" s="159">
        <v>336</v>
      </c>
      <c r="B338" s="155" t="s">
        <v>312</v>
      </c>
      <c r="C338" s="158" t="s">
        <v>462</v>
      </c>
    </row>
    <row r="339" spans="1:3" x14ac:dyDescent="0.25">
      <c r="A339" s="159">
        <v>337</v>
      </c>
      <c r="B339" s="155" t="s">
        <v>312</v>
      </c>
      <c r="C339" s="158" t="s">
        <v>462</v>
      </c>
    </row>
    <row r="340" spans="1:3" x14ac:dyDescent="0.25">
      <c r="A340" s="159">
        <v>338</v>
      </c>
      <c r="B340" s="155" t="s">
        <v>313</v>
      </c>
      <c r="C340" s="158" t="s">
        <v>461</v>
      </c>
    </row>
    <row r="341" spans="1:3" x14ac:dyDescent="0.25">
      <c r="A341" s="159">
        <v>339</v>
      </c>
      <c r="B341" s="155" t="s">
        <v>314</v>
      </c>
      <c r="C341" s="158" t="s">
        <v>462</v>
      </c>
    </row>
    <row r="342" spans="1:3" x14ac:dyDescent="0.25">
      <c r="A342" s="159">
        <v>340</v>
      </c>
      <c r="B342" s="155" t="s">
        <v>314</v>
      </c>
      <c r="C342" s="158" t="s">
        <v>462</v>
      </c>
    </row>
    <row r="343" spans="1:3" x14ac:dyDescent="0.25">
      <c r="A343" s="159">
        <v>341</v>
      </c>
      <c r="B343" s="155" t="s">
        <v>314</v>
      </c>
      <c r="C343" s="158" t="s">
        <v>462</v>
      </c>
    </row>
    <row r="344" spans="1:3" x14ac:dyDescent="0.25">
      <c r="A344" s="159">
        <v>342</v>
      </c>
      <c r="B344" s="155" t="s">
        <v>315</v>
      </c>
      <c r="C344" s="158" t="s">
        <v>461</v>
      </c>
    </row>
    <row r="345" spans="1:3" x14ac:dyDescent="0.25">
      <c r="A345" s="159">
        <v>343</v>
      </c>
      <c r="B345" s="155" t="s">
        <v>316</v>
      </c>
      <c r="C345" s="158" t="s">
        <v>461</v>
      </c>
    </row>
    <row r="346" spans="1:3" x14ac:dyDescent="0.25">
      <c r="A346" s="159">
        <v>344</v>
      </c>
      <c r="B346" s="155" t="s">
        <v>317</v>
      </c>
      <c r="C346" s="158" t="s">
        <v>461</v>
      </c>
    </row>
    <row r="347" spans="1:3" x14ac:dyDescent="0.25">
      <c r="A347" s="159">
        <v>344</v>
      </c>
      <c r="B347" s="155" t="s">
        <v>317</v>
      </c>
      <c r="C347" s="158" t="s">
        <v>462</v>
      </c>
    </row>
    <row r="348" spans="1:3" x14ac:dyDescent="0.25">
      <c r="A348" s="159">
        <v>345</v>
      </c>
      <c r="B348" s="155" t="s">
        <v>318</v>
      </c>
      <c r="C348" s="158" t="s">
        <v>461</v>
      </c>
    </row>
    <row r="349" spans="1:3" x14ac:dyDescent="0.25">
      <c r="A349" s="159">
        <v>346</v>
      </c>
      <c r="B349" s="155" t="s">
        <v>319</v>
      </c>
      <c r="C349" s="158" t="s">
        <v>462</v>
      </c>
    </row>
    <row r="350" spans="1:3" x14ac:dyDescent="0.25">
      <c r="A350" s="159">
        <v>347</v>
      </c>
      <c r="B350" s="155" t="s">
        <v>320</v>
      </c>
      <c r="C350" s="158" t="s">
        <v>462</v>
      </c>
    </row>
    <row r="351" spans="1:3" x14ac:dyDescent="0.25">
      <c r="A351" s="159">
        <v>348</v>
      </c>
      <c r="B351" s="155" t="s">
        <v>320</v>
      </c>
      <c r="C351" s="158" t="s">
        <v>462</v>
      </c>
    </row>
    <row r="352" spans="1:3" x14ac:dyDescent="0.25">
      <c r="A352" s="159">
        <v>349</v>
      </c>
      <c r="B352" s="155" t="s">
        <v>266</v>
      </c>
      <c r="C352" s="158" t="s">
        <v>461</v>
      </c>
    </row>
    <row r="353" spans="1:3" x14ac:dyDescent="0.25">
      <c r="A353" s="159">
        <v>350</v>
      </c>
      <c r="B353" s="155" t="s">
        <v>321</v>
      </c>
      <c r="C353" s="158" t="s">
        <v>462</v>
      </c>
    </row>
    <row r="354" spans="1:3" x14ac:dyDescent="0.25">
      <c r="A354" s="159">
        <v>351</v>
      </c>
      <c r="B354" s="155" t="s">
        <v>322</v>
      </c>
      <c r="C354" s="158" t="s">
        <v>461</v>
      </c>
    </row>
    <row r="355" spans="1:3" x14ac:dyDescent="0.25">
      <c r="A355" s="159">
        <v>352</v>
      </c>
      <c r="B355" s="155" t="s">
        <v>323</v>
      </c>
      <c r="C355" s="158" t="s">
        <v>461</v>
      </c>
    </row>
    <row r="356" spans="1:3" x14ac:dyDescent="0.25">
      <c r="A356" s="159">
        <v>353</v>
      </c>
      <c r="B356" s="155" t="s">
        <v>324</v>
      </c>
      <c r="C356" s="158" t="s">
        <v>461</v>
      </c>
    </row>
    <row r="357" spans="1:3" x14ac:dyDescent="0.25">
      <c r="A357" s="159">
        <v>354</v>
      </c>
      <c r="B357" s="155" t="s">
        <v>241</v>
      </c>
      <c r="C357" s="158" t="s">
        <v>462</v>
      </c>
    </row>
    <row r="358" spans="1:3" x14ac:dyDescent="0.25">
      <c r="A358" s="159">
        <v>355</v>
      </c>
      <c r="B358" s="155" t="s">
        <v>325</v>
      </c>
      <c r="C358" s="158" t="s">
        <v>461</v>
      </c>
    </row>
    <row r="359" spans="1:3" x14ac:dyDescent="0.25">
      <c r="A359" s="159">
        <v>357</v>
      </c>
      <c r="B359" s="155" t="s">
        <v>326</v>
      </c>
      <c r="C359" s="158" t="s">
        <v>462</v>
      </c>
    </row>
    <row r="360" spans="1:3" x14ac:dyDescent="0.25">
      <c r="A360" s="159">
        <v>358</v>
      </c>
      <c r="B360" s="155" t="s">
        <v>326</v>
      </c>
      <c r="C360" s="158" t="s">
        <v>462</v>
      </c>
    </row>
    <row r="361" spans="1:3" x14ac:dyDescent="0.25">
      <c r="A361" s="159">
        <v>359</v>
      </c>
      <c r="B361" s="155" t="s">
        <v>326</v>
      </c>
      <c r="C361" s="158" t="s">
        <v>462</v>
      </c>
    </row>
    <row r="362" spans="1:3" x14ac:dyDescent="0.25">
      <c r="A362" s="159">
        <v>360</v>
      </c>
      <c r="B362" s="155" t="s">
        <v>326</v>
      </c>
      <c r="C362" s="158" t="s">
        <v>462</v>
      </c>
    </row>
    <row r="363" spans="1:3" x14ac:dyDescent="0.25">
      <c r="A363" s="159">
        <v>361</v>
      </c>
      <c r="B363" s="155" t="s">
        <v>326</v>
      </c>
      <c r="C363" s="158" t="s">
        <v>462</v>
      </c>
    </row>
    <row r="364" spans="1:3" x14ac:dyDescent="0.25">
      <c r="A364" s="159">
        <v>362</v>
      </c>
      <c r="B364" s="155" t="s">
        <v>326</v>
      </c>
      <c r="C364" s="158" t="s">
        <v>462</v>
      </c>
    </row>
    <row r="365" spans="1:3" x14ac:dyDescent="0.25">
      <c r="A365" s="159">
        <v>363</v>
      </c>
      <c r="B365" s="155" t="s">
        <v>326</v>
      </c>
      <c r="C365" s="158" t="s">
        <v>462</v>
      </c>
    </row>
    <row r="366" spans="1:3" x14ac:dyDescent="0.25">
      <c r="A366" s="159">
        <v>364</v>
      </c>
      <c r="B366" s="155" t="s">
        <v>326</v>
      </c>
      <c r="C366" s="158" t="s">
        <v>462</v>
      </c>
    </row>
    <row r="367" spans="1:3" x14ac:dyDescent="0.25">
      <c r="A367" s="159">
        <v>365</v>
      </c>
      <c r="B367" s="155" t="s">
        <v>326</v>
      </c>
      <c r="C367" s="158" t="s">
        <v>462</v>
      </c>
    </row>
    <row r="368" spans="1:3" x14ac:dyDescent="0.25">
      <c r="A368" s="159">
        <v>366</v>
      </c>
      <c r="B368" s="155" t="s">
        <v>326</v>
      </c>
      <c r="C368" s="158" t="s">
        <v>462</v>
      </c>
    </row>
    <row r="369" spans="1:3" x14ac:dyDescent="0.25">
      <c r="A369" s="159">
        <v>367</v>
      </c>
      <c r="B369" s="155" t="s">
        <v>326</v>
      </c>
      <c r="C369" s="158" t="s">
        <v>462</v>
      </c>
    </row>
    <row r="370" spans="1:3" x14ac:dyDescent="0.25">
      <c r="A370" s="159">
        <v>368</v>
      </c>
      <c r="B370" s="155" t="s">
        <v>326</v>
      </c>
      <c r="C370" s="158" t="s">
        <v>462</v>
      </c>
    </row>
    <row r="371" spans="1:3" x14ac:dyDescent="0.25">
      <c r="A371" s="159">
        <v>369</v>
      </c>
      <c r="B371" s="155" t="s">
        <v>326</v>
      </c>
      <c r="C371" s="158" t="s">
        <v>462</v>
      </c>
    </row>
    <row r="372" spans="1:3" x14ac:dyDescent="0.25">
      <c r="A372" s="159">
        <v>370</v>
      </c>
      <c r="B372" s="155" t="s">
        <v>326</v>
      </c>
      <c r="C372" s="158" t="s">
        <v>462</v>
      </c>
    </row>
    <row r="373" spans="1:3" x14ac:dyDescent="0.25">
      <c r="A373" s="159">
        <v>371</v>
      </c>
      <c r="B373" s="155" t="s">
        <v>326</v>
      </c>
      <c r="C373" s="158" t="s">
        <v>462</v>
      </c>
    </row>
    <row r="374" spans="1:3" x14ac:dyDescent="0.25">
      <c r="A374" s="159">
        <v>372</v>
      </c>
      <c r="B374" s="155" t="s">
        <v>306</v>
      </c>
      <c r="C374" s="158" t="s">
        <v>461</v>
      </c>
    </row>
    <row r="375" spans="1:3" x14ac:dyDescent="0.25">
      <c r="A375" s="159">
        <v>373</v>
      </c>
      <c r="B375" s="155" t="s">
        <v>254</v>
      </c>
      <c r="C375" s="158" t="s">
        <v>461</v>
      </c>
    </row>
    <row r="376" spans="1:3" x14ac:dyDescent="0.25">
      <c r="A376" s="159">
        <v>374</v>
      </c>
      <c r="B376" s="155" t="s">
        <v>254</v>
      </c>
      <c r="C376" s="158" t="s">
        <v>461</v>
      </c>
    </row>
    <row r="377" spans="1:3" x14ac:dyDescent="0.25">
      <c r="A377" s="159">
        <v>375</v>
      </c>
      <c r="B377" s="155" t="s">
        <v>254</v>
      </c>
      <c r="C377" s="158" t="s">
        <v>461</v>
      </c>
    </row>
    <row r="378" spans="1:3" x14ac:dyDescent="0.25">
      <c r="A378" s="159">
        <v>376</v>
      </c>
      <c r="B378" s="155" t="s">
        <v>254</v>
      </c>
      <c r="C378" s="158" t="s">
        <v>461</v>
      </c>
    </row>
    <row r="379" spans="1:3" x14ac:dyDescent="0.25">
      <c r="A379" s="159">
        <v>377</v>
      </c>
      <c r="B379" s="155" t="s">
        <v>254</v>
      </c>
      <c r="C379" s="158" t="s">
        <v>461</v>
      </c>
    </row>
    <row r="380" spans="1:3" x14ac:dyDescent="0.25">
      <c r="A380" s="159">
        <v>378</v>
      </c>
      <c r="B380" s="155" t="s">
        <v>254</v>
      </c>
      <c r="C380" s="158" t="s">
        <v>461</v>
      </c>
    </row>
    <row r="381" spans="1:3" x14ac:dyDescent="0.25">
      <c r="A381" s="159">
        <v>380</v>
      </c>
      <c r="B381" s="155" t="s">
        <v>254</v>
      </c>
      <c r="C381" s="158" t="s">
        <v>461</v>
      </c>
    </row>
    <row r="382" spans="1:3" x14ac:dyDescent="0.25">
      <c r="A382" s="159">
        <v>381</v>
      </c>
      <c r="B382" s="155" t="s">
        <v>254</v>
      </c>
      <c r="C382" s="158" t="s">
        <v>461</v>
      </c>
    </row>
    <row r="383" spans="1:3" x14ac:dyDescent="0.25">
      <c r="A383" s="159">
        <v>382</v>
      </c>
      <c r="B383" s="155" t="s">
        <v>254</v>
      </c>
      <c r="C383" s="158" t="s">
        <v>461</v>
      </c>
    </row>
    <row r="384" spans="1:3" x14ac:dyDescent="0.25">
      <c r="A384" s="159">
        <v>384</v>
      </c>
      <c r="B384" s="155" t="s">
        <v>266</v>
      </c>
      <c r="C384" s="158" t="s">
        <v>461</v>
      </c>
    </row>
    <row r="385" spans="1:3" x14ac:dyDescent="0.25">
      <c r="A385" s="159">
        <v>385</v>
      </c>
      <c r="B385" s="155" t="s">
        <v>254</v>
      </c>
      <c r="C385" s="158" t="s">
        <v>462</v>
      </c>
    </row>
    <row r="386" spans="1:3" x14ac:dyDescent="0.25">
      <c r="A386" s="159">
        <v>386</v>
      </c>
      <c r="B386" s="155" t="s">
        <v>234</v>
      </c>
      <c r="C386" s="158" t="s">
        <v>462</v>
      </c>
    </row>
    <row r="387" spans="1:3" x14ac:dyDescent="0.25">
      <c r="A387" s="159">
        <v>387</v>
      </c>
      <c r="B387" s="155" t="s">
        <v>259</v>
      </c>
      <c r="C387" s="158" t="s">
        <v>462</v>
      </c>
    </row>
    <row r="388" spans="1:3" x14ac:dyDescent="0.25">
      <c r="A388" s="159">
        <v>388</v>
      </c>
      <c r="B388" s="155" t="s">
        <v>254</v>
      </c>
      <c r="C388" s="158" t="s">
        <v>462</v>
      </c>
    </row>
    <row r="389" spans="1:3" x14ac:dyDescent="0.25">
      <c r="A389" s="159">
        <v>389</v>
      </c>
      <c r="B389" s="155" t="s">
        <v>245</v>
      </c>
      <c r="C389" s="158" t="s">
        <v>462</v>
      </c>
    </row>
    <row r="390" spans="1:3" x14ac:dyDescent="0.25">
      <c r="A390" s="159">
        <v>390</v>
      </c>
      <c r="B390" s="155" t="s">
        <v>254</v>
      </c>
      <c r="C390" s="158" t="s">
        <v>461</v>
      </c>
    </row>
    <row r="391" spans="1:3" x14ac:dyDescent="0.25">
      <c r="A391" s="159">
        <v>391</v>
      </c>
      <c r="B391" s="155" t="s">
        <v>327</v>
      </c>
      <c r="C391" s="158" t="s">
        <v>462</v>
      </c>
    </row>
    <row r="392" spans="1:3" x14ac:dyDescent="0.25">
      <c r="A392" s="159">
        <v>392</v>
      </c>
      <c r="B392" s="155" t="s">
        <v>328</v>
      </c>
      <c r="C392" s="158" t="s">
        <v>461</v>
      </c>
    </row>
    <row r="393" spans="1:3" x14ac:dyDescent="0.25">
      <c r="A393" s="159">
        <v>393</v>
      </c>
      <c r="B393" s="155" t="s">
        <v>329</v>
      </c>
      <c r="C393" s="158" t="s">
        <v>461</v>
      </c>
    </row>
    <row r="394" spans="1:3" x14ac:dyDescent="0.25">
      <c r="A394" s="159">
        <v>394</v>
      </c>
      <c r="B394" s="155" t="s">
        <v>285</v>
      </c>
      <c r="C394" s="158" t="s">
        <v>461</v>
      </c>
    </row>
    <row r="395" spans="1:3" x14ac:dyDescent="0.25">
      <c r="A395" s="159">
        <v>395</v>
      </c>
      <c r="B395" s="155" t="s">
        <v>330</v>
      </c>
      <c r="C395" s="158" t="s">
        <v>461</v>
      </c>
    </row>
    <row r="396" spans="1:3" x14ac:dyDescent="0.25">
      <c r="A396" s="159">
        <v>396</v>
      </c>
      <c r="B396" s="155" t="s">
        <v>264</v>
      </c>
      <c r="C396" s="158" t="s">
        <v>461</v>
      </c>
    </row>
    <row r="397" spans="1:3" x14ac:dyDescent="0.25">
      <c r="A397" s="159">
        <v>397</v>
      </c>
      <c r="B397" s="155" t="s">
        <v>331</v>
      </c>
      <c r="C397" s="158" t="s">
        <v>461</v>
      </c>
    </row>
    <row r="398" spans="1:3" x14ac:dyDescent="0.25">
      <c r="A398" s="159">
        <v>398</v>
      </c>
      <c r="B398" s="155" t="s">
        <v>332</v>
      </c>
      <c r="C398" s="158" t="s">
        <v>461</v>
      </c>
    </row>
    <row r="399" spans="1:3" x14ac:dyDescent="0.25">
      <c r="A399" s="159">
        <v>399</v>
      </c>
      <c r="B399" s="155" t="s">
        <v>333</v>
      </c>
      <c r="C399" s="158" t="s">
        <v>462</v>
      </c>
    </row>
    <row r="400" spans="1:3" x14ac:dyDescent="0.25">
      <c r="A400" s="159">
        <v>400</v>
      </c>
      <c r="B400" s="155" t="s">
        <v>284</v>
      </c>
      <c r="C400" s="158" t="s">
        <v>461</v>
      </c>
    </row>
    <row r="401" spans="1:3" x14ac:dyDescent="0.25">
      <c r="A401" s="159">
        <v>401</v>
      </c>
      <c r="B401" s="155" t="s">
        <v>334</v>
      </c>
      <c r="C401" s="158" t="s">
        <v>462</v>
      </c>
    </row>
    <row r="402" spans="1:3" x14ac:dyDescent="0.25">
      <c r="A402" s="159">
        <v>403</v>
      </c>
      <c r="B402" s="155" t="s">
        <v>240</v>
      </c>
      <c r="C402" s="158" t="s">
        <v>461</v>
      </c>
    </row>
    <row r="403" spans="1:3" x14ac:dyDescent="0.25">
      <c r="A403" s="159">
        <v>404</v>
      </c>
      <c r="B403" s="155" t="s">
        <v>335</v>
      </c>
      <c r="C403" s="158" t="s">
        <v>461</v>
      </c>
    </row>
    <row r="404" spans="1:3" x14ac:dyDescent="0.25">
      <c r="A404" s="159">
        <v>405</v>
      </c>
      <c r="B404" s="155" t="s">
        <v>336</v>
      </c>
      <c r="C404" s="158" t="s">
        <v>462</v>
      </c>
    </row>
    <row r="405" spans="1:3" x14ac:dyDescent="0.25">
      <c r="A405" s="159">
        <v>406</v>
      </c>
      <c r="B405" s="155" t="s">
        <v>337</v>
      </c>
      <c r="C405" s="158" t="s">
        <v>462</v>
      </c>
    </row>
    <row r="406" spans="1:3" x14ac:dyDescent="0.25">
      <c r="A406" s="159">
        <v>407</v>
      </c>
      <c r="B406" s="155" t="s">
        <v>338</v>
      </c>
      <c r="C406" s="158" t="s">
        <v>462</v>
      </c>
    </row>
    <row r="407" spans="1:3" x14ac:dyDescent="0.25">
      <c r="A407" s="159">
        <v>408</v>
      </c>
      <c r="B407" s="155" t="s">
        <v>339</v>
      </c>
      <c r="C407" s="158" t="s">
        <v>462</v>
      </c>
    </row>
    <row r="408" spans="1:3" x14ac:dyDescent="0.25">
      <c r="A408" s="159">
        <v>409</v>
      </c>
      <c r="B408" s="155" t="s">
        <v>340</v>
      </c>
      <c r="C408" s="158" t="s">
        <v>462</v>
      </c>
    </row>
    <row r="409" spans="1:3" x14ac:dyDescent="0.25">
      <c r="A409" s="159">
        <v>410</v>
      </c>
      <c r="B409" s="155" t="s">
        <v>341</v>
      </c>
      <c r="C409" s="158" t="s">
        <v>462</v>
      </c>
    </row>
    <row r="410" spans="1:3" x14ac:dyDescent="0.25">
      <c r="A410" s="159">
        <v>411</v>
      </c>
      <c r="B410" s="155" t="s">
        <v>342</v>
      </c>
      <c r="C410" s="158" t="s">
        <v>462</v>
      </c>
    </row>
    <row r="411" spans="1:3" x14ac:dyDescent="0.25">
      <c r="A411" s="159">
        <v>412</v>
      </c>
      <c r="B411" s="155" t="s">
        <v>343</v>
      </c>
      <c r="C411" s="158" t="s">
        <v>462</v>
      </c>
    </row>
    <row r="412" spans="1:3" x14ac:dyDescent="0.25">
      <c r="A412" s="159">
        <v>413</v>
      </c>
      <c r="B412" s="155" t="s">
        <v>344</v>
      </c>
      <c r="C412" s="158" t="s">
        <v>462</v>
      </c>
    </row>
    <row r="413" spans="1:3" x14ac:dyDescent="0.25">
      <c r="A413" s="159">
        <v>414</v>
      </c>
      <c r="B413" s="155" t="s">
        <v>345</v>
      </c>
      <c r="C413" s="158" t="s">
        <v>462</v>
      </c>
    </row>
    <row r="414" spans="1:3" x14ac:dyDescent="0.25">
      <c r="A414" s="159">
        <v>415</v>
      </c>
      <c r="B414" s="155" t="s">
        <v>346</v>
      </c>
      <c r="C414" s="158" t="s">
        <v>462</v>
      </c>
    </row>
    <row r="415" spans="1:3" x14ac:dyDescent="0.25">
      <c r="A415" s="159">
        <v>416</v>
      </c>
      <c r="B415" s="155" t="s">
        <v>347</v>
      </c>
      <c r="C415" s="158" t="s">
        <v>462</v>
      </c>
    </row>
    <row r="416" spans="1:3" x14ac:dyDescent="0.25">
      <c r="A416" s="159">
        <v>417</v>
      </c>
      <c r="B416" s="155" t="s">
        <v>348</v>
      </c>
      <c r="C416" s="158" t="s">
        <v>462</v>
      </c>
    </row>
    <row r="417" spans="1:3" x14ac:dyDescent="0.25">
      <c r="A417" s="159">
        <v>418</v>
      </c>
      <c r="B417" s="155" t="s">
        <v>349</v>
      </c>
      <c r="C417" s="158" t="s">
        <v>462</v>
      </c>
    </row>
    <row r="418" spans="1:3" x14ac:dyDescent="0.25">
      <c r="A418" s="159">
        <v>419</v>
      </c>
      <c r="B418" s="155" t="s">
        <v>350</v>
      </c>
      <c r="C418" s="158" t="s">
        <v>462</v>
      </c>
    </row>
    <row r="419" spans="1:3" x14ac:dyDescent="0.25">
      <c r="A419" s="159">
        <v>420</v>
      </c>
      <c r="B419" s="155" t="s">
        <v>351</v>
      </c>
      <c r="C419" s="158" t="s">
        <v>462</v>
      </c>
    </row>
    <row r="420" spans="1:3" x14ac:dyDescent="0.25">
      <c r="A420" s="159">
        <v>421</v>
      </c>
      <c r="B420" s="155" t="s">
        <v>352</v>
      </c>
      <c r="C420" s="158" t="s">
        <v>462</v>
      </c>
    </row>
    <row r="421" spans="1:3" x14ac:dyDescent="0.25">
      <c r="A421" s="159">
        <v>422</v>
      </c>
      <c r="B421" s="155" t="s">
        <v>353</v>
      </c>
      <c r="C421" s="158" t="s">
        <v>462</v>
      </c>
    </row>
    <row r="422" spans="1:3" x14ac:dyDescent="0.25">
      <c r="A422" s="159">
        <v>423</v>
      </c>
      <c r="B422" s="155" t="s">
        <v>354</v>
      </c>
      <c r="C422" s="158" t="s">
        <v>462</v>
      </c>
    </row>
    <row r="423" spans="1:3" x14ac:dyDescent="0.25">
      <c r="A423" s="159">
        <v>424</v>
      </c>
      <c r="B423" s="155" t="s">
        <v>355</v>
      </c>
      <c r="C423" s="158" t="s">
        <v>462</v>
      </c>
    </row>
    <row r="424" spans="1:3" x14ac:dyDescent="0.25">
      <c r="A424" s="159">
        <v>425</v>
      </c>
      <c r="B424" s="155" t="s">
        <v>356</v>
      </c>
      <c r="C424" s="158" t="s">
        <v>461</v>
      </c>
    </row>
    <row r="425" spans="1:3" x14ac:dyDescent="0.25">
      <c r="A425" s="159">
        <v>426</v>
      </c>
      <c r="B425" s="155" t="s">
        <v>266</v>
      </c>
      <c r="C425" s="158" t="s">
        <v>461</v>
      </c>
    </row>
    <row r="426" spans="1:3" x14ac:dyDescent="0.25">
      <c r="A426" s="159">
        <v>427</v>
      </c>
      <c r="B426" s="155" t="s">
        <v>357</v>
      </c>
      <c r="C426" s="158" t="s">
        <v>461</v>
      </c>
    </row>
    <row r="427" spans="1:3" x14ac:dyDescent="0.25">
      <c r="A427" s="159">
        <v>428</v>
      </c>
      <c r="B427" s="155" t="s">
        <v>358</v>
      </c>
      <c r="C427" s="158" t="s">
        <v>457</v>
      </c>
    </row>
    <row r="428" spans="1:3" x14ac:dyDescent="0.25">
      <c r="A428" s="159">
        <v>429</v>
      </c>
      <c r="B428" s="155" t="s">
        <v>359</v>
      </c>
      <c r="C428" s="158" t="s">
        <v>457</v>
      </c>
    </row>
    <row r="429" spans="1:3" x14ac:dyDescent="0.25">
      <c r="A429" s="159">
        <v>430</v>
      </c>
      <c r="B429" s="155" t="s">
        <v>360</v>
      </c>
      <c r="C429" s="158" t="s">
        <v>457</v>
      </c>
    </row>
    <row r="430" spans="1:3" x14ac:dyDescent="0.25">
      <c r="A430" s="159">
        <v>431</v>
      </c>
      <c r="B430" s="155" t="s">
        <v>361</v>
      </c>
      <c r="C430" s="158" t="s">
        <v>457</v>
      </c>
    </row>
    <row r="431" spans="1:3" x14ac:dyDescent="0.25">
      <c r="A431" s="159">
        <v>432</v>
      </c>
      <c r="B431" s="155" t="s">
        <v>266</v>
      </c>
      <c r="C431" s="158" t="s">
        <v>461</v>
      </c>
    </row>
    <row r="432" spans="1:3" x14ac:dyDescent="0.25">
      <c r="A432" s="159">
        <v>434</v>
      </c>
      <c r="B432" s="155" t="s">
        <v>362</v>
      </c>
      <c r="C432" s="158" t="s">
        <v>462</v>
      </c>
    </row>
    <row r="433" spans="1:3" x14ac:dyDescent="0.25">
      <c r="A433" s="159">
        <v>435</v>
      </c>
      <c r="B433" s="155" t="s">
        <v>363</v>
      </c>
      <c r="C433" s="158" t="s">
        <v>461</v>
      </c>
    </row>
    <row r="434" spans="1:3" x14ac:dyDescent="0.25">
      <c r="A434" s="159">
        <v>436</v>
      </c>
      <c r="B434" s="155" t="s">
        <v>364</v>
      </c>
      <c r="C434" s="158" t="s">
        <v>461</v>
      </c>
    </row>
    <row r="435" spans="1:3" x14ac:dyDescent="0.25">
      <c r="A435" s="159">
        <v>437</v>
      </c>
      <c r="B435" s="155" t="s">
        <v>365</v>
      </c>
      <c r="C435" s="158" t="s">
        <v>461</v>
      </c>
    </row>
    <row r="436" spans="1:3" x14ac:dyDescent="0.25">
      <c r="A436" s="159">
        <v>439</v>
      </c>
      <c r="B436" s="155" t="s">
        <v>366</v>
      </c>
      <c r="C436" s="158" t="s">
        <v>461</v>
      </c>
    </row>
    <row r="437" spans="1:3" x14ac:dyDescent="0.25">
      <c r="A437" s="159">
        <v>440</v>
      </c>
      <c r="B437" s="155" t="s">
        <v>367</v>
      </c>
      <c r="C437" s="158" t="s">
        <v>461</v>
      </c>
    </row>
    <row r="438" spans="1:3" x14ac:dyDescent="0.25">
      <c r="A438" s="159">
        <v>441</v>
      </c>
      <c r="B438" s="155" t="s">
        <v>270</v>
      </c>
      <c r="C438" s="158" t="s">
        <v>461</v>
      </c>
    </row>
    <row r="439" spans="1:3" x14ac:dyDescent="0.25">
      <c r="A439" s="159">
        <v>442</v>
      </c>
      <c r="B439" s="155" t="s">
        <v>266</v>
      </c>
      <c r="C439" s="158" t="s">
        <v>462</v>
      </c>
    </row>
    <row r="440" spans="1:3" x14ac:dyDescent="0.25">
      <c r="A440" s="159">
        <v>443</v>
      </c>
      <c r="B440" s="155" t="s">
        <v>306</v>
      </c>
      <c r="C440" s="158" t="s">
        <v>461</v>
      </c>
    </row>
    <row r="441" spans="1:3" x14ac:dyDescent="0.25">
      <c r="A441" s="159">
        <v>444</v>
      </c>
      <c r="B441" s="155" t="s">
        <v>309</v>
      </c>
      <c r="C441" s="158" t="s">
        <v>461</v>
      </c>
    </row>
    <row r="442" spans="1:3" x14ac:dyDescent="0.25">
      <c r="A442" s="159">
        <v>444</v>
      </c>
      <c r="B442" s="155" t="s">
        <v>309</v>
      </c>
      <c r="C442" s="158" t="s">
        <v>462</v>
      </c>
    </row>
    <row r="443" spans="1:3" x14ac:dyDescent="0.25">
      <c r="A443" s="159">
        <v>445</v>
      </c>
      <c r="B443" s="155" t="s">
        <v>368</v>
      </c>
      <c r="C443" s="158" t="s">
        <v>461</v>
      </c>
    </row>
    <row r="444" spans="1:3" x14ac:dyDescent="0.25">
      <c r="A444" s="159">
        <v>446</v>
      </c>
      <c r="B444" s="155" t="s">
        <v>368</v>
      </c>
      <c r="C444" s="158" t="s">
        <v>461</v>
      </c>
    </row>
    <row r="445" spans="1:3" x14ac:dyDescent="0.25">
      <c r="A445" s="159">
        <v>447</v>
      </c>
      <c r="B445" s="155" t="s">
        <v>280</v>
      </c>
      <c r="C445" s="158" t="s">
        <v>461</v>
      </c>
    </row>
    <row r="446" spans="1:3" x14ac:dyDescent="0.25">
      <c r="A446" s="159">
        <v>448</v>
      </c>
      <c r="B446" s="155" t="s">
        <v>280</v>
      </c>
      <c r="C446" s="158" t="s">
        <v>461</v>
      </c>
    </row>
    <row r="447" spans="1:3" x14ac:dyDescent="0.25">
      <c r="A447" s="159">
        <v>449</v>
      </c>
      <c r="B447" s="155" t="s">
        <v>280</v>
      </c>
      <c r="C447" s="158" t="s">
        <v>461</v>
      </c>
    </row>
    <row r="448" spans="1:3" x14ac:dyDescent="0.25">
      <c r="A448" s="159">
        <v>450</v>
      </c>
      <c r="B448" s="155" t="s">
        <v>280</v>
      </c>
      <c r="C448" s="158" t="s">
        <v>461</v>
      </c>
    </row>
    <row r="449" spans="1:3" x14ac:dyDescent="0.25">
      <c r="A449" s="159">
        <v>451</v>
      </c>
      <c r="B449" s="155" t="s">
        <v>280</v>
      </c>
      <c r="C449" s="158" t="s">
        <v>461</v>
      </c>
    </row>
    <row r="450" spans="1:3" x14ac:dyDescent="0.25">
      <c r="A450" s="159">
        <v>452</v>
      </c>
      <c r="B450" s="155" t="s">
        <v>280</v>
      </c>
      <c r="C450" s="158" t="s">
        <v>461</v>
      </c>
    </row>
    <row r="451" spans="1:3" x14ac:dyDescent="0.25">
      <c r="A451" s="159">
        <v>453</v>
      </c>
      <c r="B451" s="155" t="s">
        <v>280</v>
      </c>
      <c r="C451" s="158" t="s">
        <v>461</v>
      </c>
    </row>
    <row r="452" spans="1:3" x14ac:dyDescent="0.25">
      <c r="A452" s="159">
        <v>454</v>
      </c>
      <c r="B452" s="155" t="s">
        <v>280</v>
      </c>
      <c r="C452" s="158" t="s">
        <v>461</v>
      </c>
    </row>
    <row r="453" spans="1:3" x14ac:dyDescent="0.25">
      <c r="A453" s="159">
        <v>455</v>
      </c>
      <c r="B453" s="155" t="s">
        <v>280</v>
      </c>
      <c r="C453" s="158" t="s">
        <v>461</v>
      </c>
    </row>
    <row r="454" spans="1:3" x14ac:dyDescent="0.25">
      <c r="A454" s="159">
        <v>456</v>
      </c>
      <c r="B454" s="155" t="s">
        <v>280</v>
      </c>
      <c r="C454" s="158" t="s">
        <v>461</v>
      </c>
    </row>
    <row r="455" spans="1:3" x14ac:dyDescent="0.25">
      <c r="A455" s="159">
        <v>459</v>
      </c>
      <c r="B455" s="155" t="s">
        <v>280</v>
      </c>
      <c r="C455" s="158" t="s">
        <v>461</v>
      </c>
    </row>
    <row r="456" spans="1:3" x14ac:dyDescent="0.25">
      <c r="A456" s="159">
        <v>460</v>
      </c>
      <c r="B456" s="155" t="s">
        <v>369</v>
      </c>
      <c r="C456" s="158" t="s">
        <v>462</v>
      </c>
    </row>
    <row r="457" spans="1:3" x14ac:dyDescent="0.25">
      <c r="A457" s="159">
        <v>461</v>
      </c>
      <c r="B457" s="155" t="s">
        <v>369</v>
      </c>
      <c r="C457" s="158" t="s">
        <v>462</v>
      </c>
    </row>
    <row r="458" spans="1:3" x14ac:dyDescent="0.25">
      <c r="A458" s="159">
        <v>462</v>
      </c>
      <c r="B458" s="155" t="s">
        <v>370</v>
      </c>
      <c r="C458" s="158" t="s">
        <v>462</v>
      </c>
    </row>
    <row r="459" spans="1:3" x14ac:dyDescent="0.25">
      <c r="A459" s="159">
        <v>463</v>
      </c>
      <c r="B459" s="155" t="s">
        <v>371</v>
      </c>
      <c r="C459" s="158" t="s">
        <v>462</v>
      </c>
    </row>
    <row r="460" spans="1:3" x14ac:dyDescent="0.25">
      <c r="A460" s="159">
        <v>464</v>
      </c>
      <c r="B460" s="155" t="s">
        <v>372</v>
      </c>
      <c r="C460" s="158" t="s">
        <v>461</v>
      </c>
    </row>
    <row r="461" spans="1:3" x14ac:dyDescent="0.25">
      <c r="A461" s="159">
        <v>465</v>
      </c>
      <c r="B461" s="155" t="s">
        <v>373</v>
      </c>
      <c r="C461" s="158" t="s">
        <v>461</v>
      </c>
    </row>
    <row r="462" spans="1:3" x14ac:dyDescent="0.25">
      <c r="A462" s="159">
        <v>466</v>
      </c>
      <c r="B462" s="155" t="s">
        <v>374</v>
      </c>
      <c r="C462" s="158" t="s">
        <v>461</v>
      </c>
    </row>
    <row r="463" spans="1:3" x14ac:dyDescent="0.25">
      <c r="A463" s="159">
        <v>467</v>
      </c>
      <c r="B463" s="155" t="s">
        <v>374</v>
      </c>
      <c r="C463" s="158" t="s">
        <v>461</v>
      </c>
    </row>
    <row r="464" spans="1:3" x14ac:dyDescent="0.25">
      <c r="A464" s="159">
        <v>468</v>
      </c>
      <c r="B464" s="155" t="s">
        <v>374</v>
      </c>
      <c r="C464" s="158" t="s">
        <v>461</v>
      </c>
    </row>
    <row r="465" spans="1:3" x14ac:dyDescent="0.25">
      <c r="A465" s="159">
        <v>469</v>
      </c>
      <c r="B465" s="155" t="s">
        <v>374</v>
      </c>
      <c r="C465" s="158" t="s">
        <v>461</v>
      </c>
    </row>
    <row r="466" spans="1:3" x14ac:dyDescent="0.25">
      <c r="A466" s="159">
        <v>470</v>
      </c>
      <c r="B466" s="155" t="s">
        <v>374</v>
      </c>
      <c r="C466" s="158" t="s">
        <v>461</v>
      </c>
    </row>
    <row r="467" spans="1:3" x14ac:dyDescent="0.25">
      <c r="A467" s="159">
        <v>473</v>
      </c>
      <c r="B467" s="155" t="s">
        <v>375</v>
      </c>
      <c r="C467" s="158" t="s">
        <v>461</v>
      </c>
    </row>
    <row r="468" spans="1:3" x14ac:dyDescent="0.25">
      <c r="A468" s="159">
        <v>474</v>
      </c>
      <c r="B468" s="155" t="s">
        <v>376</v>
      </c>
      <c r="C468" s="158" t="s">
        <v>462</v>
      </c>
    </row>
    <row r="469" spans="1:3" x14ac:dyDescent="0.25">
      <c r="A469" s="159">
        <v>475</v>
      </c>
      <c r="B469" s="155" t="s">
        <v>377</v>
      </c>
      <c r="C469" s="158" t="s">
        <v>461</v>
      </c>
    </row>
    <row r="470" spans="1:3" x14ac:dyDescent="0.25">
      <c r="A470" s="159">
        <v>476</v>
      </c>
      <c r="B470" s="155" t="s">
        <v>378</v>
      </c>
      <c r="C470" s="158" t="s">
        <v>462</v>
      </c>
    </row>
    <row r="471" spans="1:3" x14ac:dyDescent="0.25">
      <c r="A471" s="159">
        <v>477</v>
      </c>
      <c r="B471" s="155" t="s">
        <v>378</v>
      </c>
      <c r="C471" s="158" t="s">
        <v>462</v>
      </c>
    </row>
    <row r="472" spans="1:3" x14ac:dyDescent="0.25">
      <c r="A472" s="159">
        <v>478</v>
      </c>
      <c r="B472" s="155" t="s">
        <v>309</v>
      </c>
      <c r="C472" s="158" t="s">
        <v>461</v>
      </c>
    </row>
    <row r="473" spans="1:3" x14ac:dyDescent="0.25">
      <c r="A473" s="159">
        <v>479</v>
      </c>
      <c r="B473" s="155" t="s">
        <v>366</v>
      </c>
      <c r="C473" s="158" t="s">
        <v>461</v>
      </c>
    </row>
    <row r="474" spans="1:3" x14ac:dyDescent="0.25">
      <c r="A474" s="159">
        <v>480</v>
      </c>
      <c r="B474" s="155" t="s">
        <v>366</v>
      </c>
      <c r="C474" s="158" t="s">
        <v>461</v>
      </c>
    </row>
    <row r="475" spans="1:3" x14ac:dyDescent="0.25">
      <c r="A475" s="159">
        <v>481</v>
      </c>
      <c r="B475" s="155" t="s">
        <v>366</v>
      </c>
      <c r="C475" s="158" t="s">
        <v>461</v>
      </c>
    </row>
    <row r="476" spans="1:3" x14ac:dyDescent="0.25">
      <c r="A476" s="159">
        <v>482</v>
      </c>
      <c r="B476" s="155" t="s">
        <v>379</v>
      </c>
      <c r="C476" s="158" t="s">
        <v>458</v>
      </c>
    </row>
    <row r="477" spans="1:3" x14ac:dyDescent="0.25">
      <c r="A477" s="159">
        <v>483</v>
      </c>
      <c r="B477" s="155" t="s">
        <v>380</v>
      </c>
      <c r="C477" s="158" t="s">
        <v>458</v>
      </c>
    </row>
    <row r="478" spans="1:3" x14ac:dyDescent="0.25">
      <c r="A478" s="159">
        <v>484</v>
      </c>
      <c r="B478" s="155" t="s">
        <v>381</v>
      </c>
      <c r="C478" s="158" t="s">
        <v>458</v>
      </c>
    </row>
    <row r="479" spans="1:3" x14ac:dyDescent="0.25">
      <c r="A479" s="159">
        <v>485</v>
      </c>
      <c r="B479" s="155" t="s">
        <v>382</v>
      </c>
      <c r="C479" s="158" t="s">
        <v>458</v>
      </c>
    </row>
    <row r="480" spans="1:3" x14ac:dyDescent="0.25">
      <c r="A480" s="159">
        <v>486</v>
      </c>
      <c r="B480" s="155" t="s">
        <v>383</v>
      </c>
      <c r="C480" s="158" t="s">
        <v>458</v>
      </c>
    </row>
    <row r="481" spans="1:3" x14ac:dyDescent="0.25">
      <c r="A481" s="159">
        <v>487</v>
      </c>
      <c r="B481" s="155" t="s">
        <v>384</v>
      </c>
      <c r="C481" s="158" t="s">
        <v>458</v>
      </c>
    </row>
    <row r="482" spans="1:3" x14ac:dyDescent="0.25">
      <c r="A482" s="159">
        <v>488</v>
      </c>
      <c r="B482" s="155" t="s">
        <v>385</v>
      </c>
      <c r="C482" s="158" t="s">
        <v>458</v>
      </c>
    </row>
    <row r="483" spans="1:3" x14ac:dyDescent="0.25">
      <c r="A483" s="159">
        <v>489</v>
      </c>
      <c r="B483" s="155" t="s">
        <v>386</v>
      </c>
      <c r="C483" s="158" t="s">
        <v>458</v>
      </c>
    </row>
    <row r="484" spans="1:3" x14ac:dyDescent="0.25">
      <c r="A484" s="159">
        <v>490</v>
      </c>
      <c r="B484" s="155" t="s">
        <v>387</v>
      </c>
      <c r="C484" s="158" t="s">
        <v>458</v>
      </c>
    </row>
    <row r="485" spans="1:3" x14ac:dyDescent="0.25">
      <c r="A485" s="159">
        <v>491</v>
      </c>
      <c r="B485" s="155" t="s">
        <v>388</v>
      </c>
      <c r="C485" s="158" t="s">
        <v>458</v>
      </c>
    </row>
    <row r="486" spans="1:3" x14ac:dyDescent="0.25">
      <c r="A486" s="159">
        <v>492</v>
      </c>
      <c r="B486" s="155" t="s">
        <v>389</v>
      </c>
      <c r="C486" s="158" t="s">
        <v>458</v>
      </c>
    </row>
    <row r="487" spans="1:3" x14ac:dyDescent="0.25">
      <c r="A487" s="159">
        <v>493</v>
      </c>
      <c r="B487" s="155" t="s">
        <v>390</v>
      </c>
      <c r="C487" s="158" t="s">
        <v>458</v>
      </c>
    </row>
    <row r="488" spans="1:3" x14ac:dyDescent="0.25">
      <c r="A488" s="159">
        <v>494</v>
      </c>
      <c r="B488" s="155" t="s">
        <v>391</v>
      </c>
      <c r="C488" s="158" t="s">
        <v>458</v>
      </c>
    </row>
    <row r="489" spans="1:3" x14ac:dyDescent="0.25">
      <c r="A489" s="159">
        <v>495</v>
      </c>
      <c r="B489" s="155" t="s">
        <v>392</v>
      </c>
      <c r="C489" s="158" t="s">
        <v>458</v>
      </c>
    </row>
    <row r="490" spans="1:3" x14ac:dyDescent="0.25">
      <c r="A490" s="159">
        <v>496</v>
      </c>
      <c r="B490" s="155" t="s">
        <v>393</v>
      </c>
      <c r="C490" s="158" t="s">
        <v>458</v>
      </c>
    </row>
    <row r="491" spans="1:3" x14ac:dyDescent="0.25">
      <c r="A491" s="159">
        <v>497</v>
      </c>
      <c r="B491" s="155" t="s">
        <v>394</v>
      </c>
      <c r="C491" s="158" t="s">
        <v>458</v>
      </c>
    </row>
    <row r="492" spans="1:3" x14ac:dyDescent="0.25">
      <c r="A492" s="159">
        <v>498</v>
      </c>
      <c r="B492" s="155" t="s">
        <v>395</v>
      </c>
      <c r="C492" s="158" t="s">
        <v>458</v>
      </c>
    </row>
    <row r="493" spans="1:3" x14ac:dyDescent="0.25">
      <c r="A493" s="159">
        <v>701</v>
      </c>
      <c r="B493" s="155" t="s">
        <v>396</v>
      </c>
      <c r="C493" s="158" t="s">
        <v>462</v>
      </c>
    </row>
    <row r="494" spans="1:3" x14ac:dyDescent="0.25">
      <c r="A494" s="159">
        <v>702</v>
      </c>
      <c r="B494" s="155" t="s">
        <v>396</v>
      </c>
      <c r="C494" s="158" t="s">
        <v>462</v>
      </c>
    </row>
    <row r="495" spans="1:3" x14ac:dyDescent="0.25">
      <c r="A495" s="159">
        <v>703</v>
      </c>
      <c r="B495" s="155" t="s">
        <v>332</v>
      </c>
      <c r="C495" s="158" t="s">
        <v>462</v>
      </c>
    </row>
    <row r="496" spans="1:3" x14ac:dyDescent="0.25">
      <c r="A496" s="159">
        <v>704</v>
      </c>
      <c r="B496" s="155" t="s">
        <v>332</v>
      </c>
      <c r="C496" s="158" t="s">
        <v>462</v>
      </c>
    </row>
    <row r="497" spans="1:3" x14ac:dyDescent="0.25">
      <c r="A497" s="159">
        <v>705</v>
      </c>
      <c r="B497" s="155" t="s">
        <v>332</v>
      </c>
      <c r="C497" s="158" t="s">
        <v>462</v>
      </c>
    </row>
    <row r="498" spans="1:3" x14ac:dyDescent="0.25">
      <c r="A498" s="159">
        <v>706</v>
      </c>
      <c r="B498" s="155" t="s">
        <v>332</v>
      </c>
      <c r="C498" s="158" t="s">
        <v>462</v>
      </c>
    </row>
    <row r="499" spans="1:3" x14ac:dyDescent="0.25">
      <c r="A499" s="159">
        <v>707</v>
      </c>
      <c r="B499" s="155" t="s">
        <v>332</v>
      </c>
      <c r="C499" s="158" t="s">
        <v>462</v>
      </c>
    </row>
    <row r="500" spans="1:3" x14ac:dyDescent="0.25">
      <c r="A500" s="159">
        <v>708</v>
      </c>
      <c r="B500" s="155" t="s">
        <v>332</v>
      </c>
      <c r="C500" s="158" t="s">
        <v>462</v>
      </c>
    </row>
    <row r="501" spans="1:3" x14ac:dyDescent="0.25">
      <c r="A501" s="159">
        <v>709</v>
      </c>
      <c r="B501" s="155" t="s">
        <v>332</v>
      </c>
      <c r="C501" s="158" t="s">
        <v>462</v>
      </c>
    </row>
    <row r="502" spans="1:3" x14ac:dyDescent="0.25">
      <c r="A502" s="159">
        <v>710</v>
      </c>
      <c r="B502" s="155" t="s">
        <v>332</v>
      </c>
      <c r="C502" s="158" t="s">
        <v>462</v>
      </c>
    </row>
    <row r="503" spans="1:3" x14ac:dyDescent="0.25">
      <c r="A503" s="159">
        <v>711</v>
      </c>
      <c r="B503" s="155" t="s">
        <v>332</v>
      </c>
      <c r="C503" s="158" t="s">
        <v>462</v>
      </c>
    </row>
    <row r="504" spans="1:3" x14ac:dyDescent="0.25">
      <c r="A504" s="159">
        <v>712</v>
      </c>
      <c r="B504" s="155" t="s">
        <v>397</v>
      </c>
      <c r="C504" s="158" t="s">
        <v>462</v>
      </c>
    </row>
    <row r="505" spans="1:3" x14ac:dyDescent="0.25">
      <c r="A505" s="159">
        <v>713</v>
      </c>
      <c r="B505" s="155" t="s">
        <v>397</v>
      </c>
      <c r="C505" s="158" t="s">
        <v>462</v>
      </c>
    </row>
    <row r="506" spans="1:3" x14ac:dyDescent="0.25">
      <c r="A506" s="159">
        <v>714</v>
      </c>
      <c r="B506" s="155" t="s">
        <v>397</v>
      </c>
      <c r="C506" s="158" t="s">
        <v>462</v>
      </c>
    </row>
    <row r="507" spans="1:3" x14ac:dyDescent="0.25">
      <c r="A507" s="159">
        <v>715</v>
      </c>
      <c r="B507" s="155" t="s">
        <v>397</v>
      </c>
      <c r="C507" s="158" t="s">
        <v>462</v>
      </c>
    </row>
    <row r="508" spans="1:3" x14ac:dyDescent="0.25">
      <c r="A508" s="159">
        <v>716</v>
      </c>
      <c r="B508" s="155" t="s">
        <v>398</v>
      </c>
      <c r="C508" s="158" t="s">
        <v>462</v>
      </c>
    </row>
    <row r="509" spans="1:3" x14ac:dyDescent="0.25">
      <c r="A509" s="159">
        <v>717</v>
      </c>
      <c r="B509" s="155" t="s">
        <v>398</v>
      </c>
      <c r="C509" s="158" t="s">
        <v>462</v>
      </c>
    </row>
    <row r="510" spans="1:3" x14ac:dyDescent="0.25">
      <c r="A510" s="159">
        <v>718</v>
      </c>
      <c r="B510" s="155" t="s">
        <v>399</v>
      </c>
      <c r="C510" s="158" t="s">
        <v>462</v>
      </c>
    </row>
    <row r="511" spans="1:3" x14ac:dyDescent="0.25">
      <c r="A511" s="159">
        <v>719</v>
      </c>
      <c r="B511" s="155" t="s">
        <v>399</v>
      </c>
      <c r="C511" s="158" t="s">
        <v>462</v>
      </c>
    </row>
    <row r="512" spans="1:3" x14ac:dyDescent="0.25">
      <c r="A512" s="159">
        <v>720</v>
      </c>
      <c r="B512" s="155" t="s">
        <v>267</v>
      </c>
      <c r="C512" s="158" t="s">
        <v>461</v>
      </c>
    </row>
    <row r="513" spans="1:3" x14ac:dyDescent="0.25">
      <c r="A513" s="159">
        <v>721</v>
      </c>
      <c r="B513" s="155" t="s">
        <v>400</v>
      </c>
      <c r="C513" s="158" t="s">
        <v>461</v>
      </c>
    </row>
    <row r="514" spans="1:3" x14ac:dyDescent="0.25">
      <c r="A514" s="159">
        <v>722</v>
      </c>
      <c r="B514" s="155" t="s">
        <v>400</v>
      </c>
      <c r="C514" s="158" t="s">
        <v>461</v>
      </c>
    </row>
    <row r="515" spans="1:3" x14ac:dyDescent="0.25">
      <c r="A515" s="159">
        <v>723</v>
      </c>
      <c r="B515" s="155" t="s">
        <v>400</v>
      </c>
      <c r="C515" s="158" t="s">
        <v>461</v>
      </c>
    </row>
    <row r="516" spans="1:3" x14ac:dyDescent="0.25">
      <c r="A516" s="159">
        <v>724</v>
      </c>
      <c r="B516" s="155" t="s">
        <v>400</v>
      </c>
      <c r="C516" s="158" t="s">
        <v>461</v>
      </c>
    </row>
    <row r="517" spans="1:3" x14ac:dyDescent="0.25">
      <c r="A517" s="159">
        <v>725</v>
      </c>
      <c r="B517" s="155" t="s">
        <v>400</v>
      </c>
      <c r="C517" s="158" t="s">
        <v>461</v>
      </c>
    </row>
    <row r="518" spans="1:3" x14ac:dyDescent="0.25">
      <c r="A518" s="159">
        <v>726</v>
      </c>
      <c r="B518" s="155" t="s">
        <v>400</v>
      </c>
      <c r="C518" s="158" t="s">
        <v>461</v>
      </c>
    </row>
    <row r="519" spans="1:3" x14ac:dyDescent="0.25">
      <c r="A519" s="159">
        <v>727</v>
      </c>
      <c r="B519" s="155" t="s">
        <v>400</v>
      </c>
      <c r="C519" s="158" t="s">
        <v>461</v>
      </c>
    </row>
    <row r="520" spans="1:3" x14ac:dyDescent="0.25">
      <c r="A520" s="159">
        <v>728</v>
      </c>
      <c r="B520" s="155" t="s">
        <v>401</v>
      </c>
      <c r="C520" s="158" t="s">
        <v>461</v>
      </c>
    </row>
    <row r="521" spans="1:3" x14ac:dyDescent="0.25">
      <c r="A521" s="159">
        <v>729</v>
      </c>
      <c r="B521" s="155" t="s">
        <v>400</v>
      </c>
      <c r="C521" s="158" t="s">
        <v>461</v>
      </c>
    </row>
    <row r="522" spans="1:3" x14ac:dyDescent="0.25">
      <c r="A522" s="159">
        <v>730</v>
      </c>
      <c r="B522" s="155" t="s">
        <v>401</v>
      </c>
      <c r="C522" s="158" t="s">
        <v>461</v>
      </c>
    </row>
    <row r="523" spans="1:3" x14ac:dyDescent="0.25">
      <c r="A523" s="159">
        <v>731</v>
      </c>
      <c r="B523" s="155" t="s">
        <v>400</v>
      </c>
      <c r="C523" s="158" t="s">
        <v>461</v>
      </c>
    </row>
    <row r="524" spans="1:3" x14ac:dyDescent="0.25">
      <c r="A524" s="159">
        <v>732</v>
      </c>
      <c r="B524" s="155" t="s">
        <v>401</v>
      </c>
      <c r="C524" s="158" t="s">
        <v>461</v>
      </c>
    </row>
    <row r="525" spans="1:3" x14ac:dyDescent="0.25">
      <c r="A525" s="159">
        <v>733</v>
      </c>
      <c r="B525" s="155" t="s">
        <v>400</v>
      </c>
      <c r="C525" s="158" t="s">
        <v>461</v>
      </c>
    </row>
    <row r="526" spans="1:3" x14ac:dyDescent="0.25">
      <c r="A526" s="159">
        <v>734</v>
      </c>
      <c r="B526" s="155" t="s">
        <v>401</v>
      </c>
      <c r="C526" s="158" t="s">
        <v>461</v>
      </c>
    </row>
    <row r="527" spans="1:3" x14ac:dyDescent="0.25">
      <c r="A527" s="159">
        <v>735</v>
      </c>
      <c r="B527" s="155" t="s">
        <v>400</v>
      </c>
      <c r="C527" s="158" t="s">
        <v>461</v>
      </c>
    </row>
    <row r="528" spans="1:3" x14ac:dyDescent="0.25">
      <c r="A528" s="159">
        <v>736</v>
      </c>
      <c r="B528" s="155" t="s">
        <v>401</v>
      </c>
      <c r="C528" s="158" t="s">
        <v>461</v>
      </c>
    </row>
    <row r="529" spans="1:3" x14ac:dyDescent="0.25">
      <c r="A529" s="159">
        <v>737</v>
      </c>
      <c r="B529" s="155" t="s">
        <v>400</v>
      </c>
      <c r="C529" s="158" t="s">
        <v>461</v>
      </c>
    </row>
    <row r="530" spans="1:3" x14ac:dyDescent="0.25">
      <c r="A530" s="159">
        <v>738</v>
      </c>
      <c r="B530" s="155" t="s">
        <v>401</v>
      </c>
      <c r="C530" s="158" t="s">
        <v>461</v>
      </c>
    </row>
    <row r="531" spans="1:3" x14ac:dyDescent="0.25">
      <c r="A531" s="159">
        <v>739</v>
      </c>
      <c r="B531" s="155" t="s">
        <v>400</v>
      </c>
      <c r="C531" s="158" t="s">
        <v>461</v>
      </c>
    </row>
    <row r="532" spans="1:3" x14ac:dyDescent="0.25">
      <c r="A532" s="159">
        <v>740</v>
      </c>
      <c r="B532" s="155" t="s">
        <v>401</v>
      </c>
      <c r="C532" s="158" t="s">
        <v>461</v>
      </c>
    </row>
    <row r="533" spans="1:3" x14ac:dyDescent="0.25">
      <c r="A533" s="159">
        <v>741</v>
      </c>
      <c r="B533" s="155" t="s">
        <v>400</v>
      </c>
      <c r="C533" s="158" t="s">
        <v>461</v>
      </c>
    </row>
    <row r="534" spans="1:3" x14ac:dyDescent="0.25">
      <c r="A534" s="159">
        <v>742</v>
      </c>
      <c r="B534" s="155" t="s">
        <v>401</v>
      </c>
      <c r="C534" s="158" t="s">
        <v>461</v>
      </c>
    </row>
    <row r="535" spans="1:3" x14ac:dyDescent="0.25">
      <c r="A535" s="159">
        <v>743</v>
      </c>
      <c r="B535" s="155" t="s">
        <v>400</v>
      </c>
      <c r="C535" s="158" t="s">
        <v>461</v>
      </c>
    </row>
    <row r="536" spans="1:3" x14ac:dyDescent="0.25">
      <c r="A536" s="159">
        <v>744</v>
      </c>
      <c r="B536" s="155" t="s">
        <v>401</v>
      </c>
      <c r="C536" s="158" t="s">
        <v>461</v>
      </c>
    </row>
    <row r="537" spans="1:3" x14ac:dyDescent="0.25">
      <c r="A537" s="159">
        <v>745</v>
      </c>
      <c r="B537" s="155" t="s">
        <v>400</v>
      </c>
      <c r="C537" s="158" t="s">
        <v>461</v>
      </c>
    </row>
    <row r="538" spans="1:3" x14ac:dyDescent="0.25">
      <c r="A538" s="159">
        <v>746</v>
      </c>
      <c r="B538" s="155" t="s">
        <v>401</v>
      </c>
      <c r="C538" s="158" t="s">
        <v>461</v>
      </c>
    </row>
    <row r="539" spans="1:3" x14ac:dyDescent="0.25">
      <c r="A539" s="159">
        <v>747</v>
      </c>
      <c r="B539" s="155" t="s">
        <v>400</v>
      </c>
      <c r="C539" s="158" t="s">
        <v>461</v>
      </c>
    </row>
    <row r="540" spans="1:3" x14ac:dyDescent="0.25">
      <c r="A540" s="159">
        <v>748</v>
      </c>
      <c r="B540" s="155" t="s">
        <v>400</v>
      </c>
      <c r="C540" s="158" t="s">
        <v>461</v>
      </c>
    </row>
    <row r="541" spans="1:3" x14ac:dyDescent="0.25">
      <c r="A541" s="159">
        <v>749</v>
      </c>
      <c r="B541" s="155" t="s">
        <v>401</v>
      </c>
      <c r="C541" s="158" t="s">
        <v>461</v>
      </c>
    </row>
    <row r="542" spans="1:3" x14ac:dyDescent="0.25">
      <c r="A542" s="159">
        <v>752</v>
      </c>
      <c r="B542" s="155" t="s">
        <v>400</v>
      </c>
      <c r="C542" s="158" t="s">
        <v>461</v>
      </c>
    </row>
    <row r="543" spans="1:3" x14ac:dyDescent="0.25">
      <c r="A543" s="159">
        <v>753</v>
      </c>
      <c r="B543" s="155" t="s">
        <v>402</v>
      </c>
      <c r="C543" s="158" t="s">
        <v>461</v>
      </c>
    </row>
    <row r="544" spans="1:3" x14ac:dyDescent="0.25">
      <c r="A544" s="159">
        <v>754</v>
      </c>
      <c r="B544" s="155" t="s">
        <v>400</v>
      </c>
      <c r="C544" s="158" t="s">
        <v>461</v>
      </c>
    </row>
    <row r="545" spans="1:3" x14ac:dyDescent="0.25">
      <c r="A545" s="159">
        <v>755</v>
      </c>
      <c r="B545" s="155" t="s">
        <v>402</v>
      </c>
      <c r="C545" s="158" t="s">
        <v>461</v>
      </c>
    </row>
    <row r="546" spans="1:3" x14ac:dyDescent="0.25">
      <c r="A546" s="159">
        <v>756</v>
      </c>
      <c r="B546" s="155" t="s">
        <v>400</v>
      </c>
      <c r="C546" s="158" t="s">
        <v>461</v>
      </c>
    </row>
    <row r="547" spans="1:3" x14ac:dyDescent="0.25">
      <c r="A547" s="159">
        <v>757</v>
      </c>
      <c r="B547" s="155" t="s">
        <v>402</v>
      </c>
      <c r="C547" s="158" t="s">
        <v>461</v>
      </c>
    </row>
    <row r="548" spans="1:3" x14ac:dyDescent="0.25">
      <c r="A548" s="159">
        <v>758</v>
      </c>
      <c r="B548" s="155" t="s">
        <v>400</v>
      </c>
      <c r="C548" s="158" t="s">
        <v>461</v>
      </c>
    </row>
    <row r="549" spans="1:3" x14ac:dyDescent="0.25">
      <c r="A549" s="159">
        <v>759</v>
      </c>
      <c r="B549" s="155" t="s">
        <v>402</v>
      </c>
      <c r="C549" s="158" t="s">
        <v>461</v>
      </c>
    </row>
    <row r="550" spans="1:3" x14ac:dyDescent="0.25">
      <c r="A550" s="159">
        <v>760</v>
      </c>
      <c r="B550" s="155" t="s">
        <v>400</v>
      </c>
      <c r="C550" s="158" t="s">
        <v>461</v>
      </c>
    </row>
    <row r="551" spans="1:3" x14ac:dyDescent="0.25">
      <c r="A551" s="159">
        <v>761</v>
      </c>
      <c r="B551" s="155" t="s">
        <v>402</v>
      </c>
      <c r="C551" s="158" t="s">
        <v>461</v>
      </c>
    </row>
    <row r="552" spans="1:3" x14ac:dyDescent="0.25">
      <c r="A552" s="159">
        <v>762</v>
      </c>
      <c r="B552" s="155" t="s">
        <v>400</v>
      </c>
      <c r="C552" s="158" t="s">
        <v>461</v>
      </c>
    </row>
    <row r="553" spans="1:3" x14ac:dyDescent="0.25">
      <c r="A553" s="159">
        <v>763</v>
      </c>
      <c r="B553" s="155" t="s">
        <v>402</v>
      </c>
      <c r="C553" s="158" t="s">
        <v>461</v>
      </c>
    </row>
    <row r="554" spans="1:3" x14ac:dyDescent="0.25">
      <c r="A554" s="159">
        <v>764</v>
      </c>
      <c r="B554" s="155" t="s">
        <v>400</v>
      </c>
      <c r="C554" s="158" t="s">
        <v>461</v>
      </c>
    </row>
    <row r="555" spans="1:3" x14ac:dyDescent="0.25">
      <c r="A555" s="159">
        <v>765</v>
      </c>
      <c r="B555" s="155" t="s">
        <v>402</v>
      </c>
      <c r="C555" s="158" t="s">
        <v>461</v>
      </c>
    </row>
    <row r="556" spans="1:3" x14ac:dyDescent="0.25">
      <c r="A556" s="159">
        <v>766</v>
      </c>
      <c r="B556" s="155" t="s">
        <v>400</v>
      </c>
      <c r="C556" s="158" t="s">
        <v>461</v>
      </c>
    </row>
    <row r="557" spans="1:3" x14ac:dyDescent="0.25">
      <c r="A557" s="159">
        <v>767</v>
      </c>
      <c r="B557" s="155" t="s">
        <v>402</v>
      </c>
      <c r="C557" s="158" t="s">
        <v>461</v>
      </c>
    </row>
    <row r="558" spans="1:3" x14ac:dyDescent="0.25">
      <c r="A558" s="159">
        <v>768</v>
      </c>
      <c r="B558" s="155" t="s">
        <v>400</v>
      </c>
      <c r="C558" s="158" t="s">
        <v>461</v>
      </c>
    </row>
    <row r="559" spans="1:3" x14ac:dyDescent="0.25">
      <c r="A559" s="159">
        <v>769</v>
      </c>
      <c r="B559" s="155" t="s">
        <v>402</v>
      </c>
      <c r="C559" s="158" t="s">
        <v>461</v>
      </c>
    </row>
    <row r="560" spans="1:3" x14ac:dyDescent="0.25">
      <c r="A560" s="159">
        <v>770</v>
      </c>
      <c r="B560" s="155" t="s">
        <v>403</v>
      </c>
      <c r="C560" s="158" t="s">
        <v>461</v>
      </c>
    </row>
    <row r="561" spans="1:3" x14ac:dyDescent="0.25">
      <c r="A561" s="159">
        <v>775</v>
      </c>
      <c r="B561" s="155" t="s">
        <v>404</v>
      </c>
      <c r="C561" s="158" t="s">
        <v>461</v>
      </c>
    </row>
    <row r="562" spans="1:3" x14ac:dyDescent="0.25">
      <c r="A562" s="159">
        <v>776</v>
      </c>
      <c r="B562" s="155" t="s">
        <v>404</v>
      </c>
      <c r="C562" s="158" t="s">
        <v>461</v>
      </c>
    </row>
    <row r="563" spans="1:3" x14ac:dyDescent="0.25">
      <c r="A563" s="159">
        <v>781</v>
      </c>
      <c r="B563" s="155" t="s">
        <v>400</v>
      </c>
      <c r="C563" s="158" t="s">
        <v>462</v>
      </c>
    </row>
    <row r="564" spans="1:3" x14ac:dyDescent="0.25">
      <c r="A564" s="159">
        <v>782</v>
      </c>
      <c r="B564" s="155" t="s">
        <v>400</v>
      </c>
      <c r="C564" s="158" t="s">
        <v>461</v>
      </c>
    </row>
    <row r="565" spans="1:3" x14ac:dyDescent="0.25">
      <c r="A565" s="159">
        <v>783</v>
      </c>
      <c r="B565" s="155" t="s">
        <v>400</v>
      </c>
      <c r="C565" s="158" t="s">
        <v>461</v>
      </c>
    </row>
    <row r="566" spans="1:3" x14ac:dyDescent="0.25">
      <c r="A566" s="159">
        <v>784</v>
      </c>
      <c r="B566" s="155" t="s">
        <v>400</v>
      </c>
      <c r="C566" s="158" t="s">
        <v>461</v>
      </c>
    </row>
    <row r="567" spans="1:3" x14ac:dyDescent="0.25">
      <c r="A567" s="159">
        <v>785</v>
      </c>
      <c r="B567" s="155" t="s">
        <v>400</v>
      </c>
      <c r="C567" s="158" t="s">
        <v>461</v>
      </c>
    </row>
    <row r="568" spans="1:3" x14ac:dyDescent="0.25">
      <c r="A568" s="159">
        <v>786</v>
      </c>
      <c r="B568" s="155" t="s">
        <v>400</v>
      </c>
      <c r="C568" s="158" t="s">
        <v>461</v>
      </c>
    </row>
    <row r="569" spans="1:3" x14ac:dyDescent="0.25">
      <c r="A569" s="159">
        <v>787</v>
      </c>
      <c r="B569" s="155" t="s">
        <v>405</v>
      </c>
      <c r="C569" s="158" t="s">
        <v>461</v>
      </c>
    </row>
    <row r="570" spans="1:3" x14ac:dyDescent="0.25">
      <c r="A570" s="159">
        <v>788</v>
      </c>
      <c r="B570" s="155" t="s">
        <v>406</v>
      </c>
      <c r="C570" s="158" t="s">
        <v>461</v>
      </c>
    </row>
    <row r="571" spans="1:3" x14ac:dyDescent="0.25">
      <c r="A571" s="159">
        <v>789</v>
      </c>
      <c r="B571" s="155" t="s">
        <v>407</v>
      </c>
      <c r="C571" s="158" t="s">
        <v>461</v>
      </c>
    </row>
    <row r="572" spans="1:3" x14ac:dyDescent="0.25">
      <c r="A572" s="159">
        <v>790</v>
      </c>
      <c r="B572" s="155" t="s">
        <v>408</v>
      </c>
      <c r="C572" s="158" t="s">
        <v>461</v>
      </c>
    </row>
    <row r="573" spans="1:3" x14ac:dyDescent="0.25">
      <c r="A573" s="159">
        <v>791</v>
      </c>
      <c r="B573" s="155" t="s">
        <v>409</v>
      </c>
      <c r="C573" s="158" t="s">
        <v>461</v>
      </c>
    </row>
    <row r="574" spans="1:3" x14ac:dyDescent="0.25">
      <c r="A574" s="159">
        <v>792</v>
      </c>
      <c r="B574" s="155" t="s">
        <v>410</v>
      </c>
      <c r="C574" s="158" t="s">
        <v>461</v>
      </c>
    </row>
    <row r="575" spans="1:3" x14ac:dyDescent="0.25">
      <c r="A575" s="159">
        <v>793</v>
      </c>
      <c r="B575" s="155" t="s">
        <v>400</v>
      </c>
      <c r="C575" s="158" t="s">
        <v>461</v>
      </c>
    </row>
    <row r="576" spans="1:3" x14ac:dyDescent="0.25">
      <c r="A576" s="159">
        <v>794</v>
      </c>
      <c r="B576" s="155" t="s">
        <v>401</v>
      </c>
      <c r="C576" s="158" t="s">
        <v>461</v>
      </c>
    </row>
    <row r="577" spans="1:3" x14ac:dyDescent="0.25">
      <c r="A577" s="159">
        <v>801</v>
      </c>
      <c r="B577" s="155" t="s">
        <v>329</v>
      </c>
      <c r="C577" s="158" t="s">
        <v>461</v>
      </c>
    </row>
    <row r="578" spans="1:3" x14ac:dyDescent="0.25">
      <c r="A578" s="159">
        <v>802</v>
      </c>
      <c r="B578" s="155" t="s">
        <v>411</v>
      </c>
      <c r="C578" s="158" t="s">
        <v>461</v>
      </c>
    </row>
    <row r="579" spans="1:3" x14ac:dyDescent="0.25">
      <c r="A579" s="159">
        <v>803</v>
      </c>
      <c r="B579" s="155" t="s">
        <v>412</v>
      </c>
      <c r="C579" s="158" t="s">
        <v>462</v>
      </c>
    </row>
    <row r="580" spans="1:3" x14ac:dyDescent="0.25">
      <c r="A580" s="159">
        <v>804</v>
      </c>
      <c r="B580" s="155" t="s">
        <v>411</v>
      </c>
      <c r="C580" s="158" t="s">
        <v>461</v>
      </c>
    </row>
    <row r="581" spans="1:3" x14ac:dyDescent="0.25">
      <c r="A581" s="159">
        <v>805</v>
      </c>
      <c r="B581" s="155" t="s">
        <v>412</v>
      </c>
      <c r="C581" s="158" t="s">
        <v>462</v>
      </c>
    </row>
    <row r="582" spans="1:3" x14ac:dyDescent="0.25">
      <c r="A582" s="159">
        <v>806</v>
      </c>
      <c r="B582" s="155" t="s">
        <v>411</v>
      </c>
      <c r="C582" s="158" t="s">
        <v>461</v>
      </c>
    </row>
    <row r="583" spans="1:3" x14ac:dyDescent="0.25">
      <c r="A583" s="159">
        <v>807</v>
      </c>
      <c r="B583" s="155" t="s">
        <v>412</v>
      </c>
      <c r="C583" s="158" t="s">
        <v>462</v>
      </c>
    </row>
    <row r="584" spans="1:3" x14ac:dyDescent="0.25">
      <c r="A584" s="159">
        <v>808</v>
      </c>
      <c r="B584" s="155" t="s">
        <v>411</v>
      </c>
      <c r="C584" s="158" t="s">
        <v>461</v>
      </c>
    </row>
    <row r="585" spans="1:3" x14ac:dyDescent="0.25">
      <c r="A585" s="159">
        <v>809</v>
      </c>
      <c r="B585" s="155" t="s">
        <v>412</v>
      </c>
      <c r="C585" s="158" t="s">
        <v>462</v>
      </c>
    </row>
    <row r="586" spans="1:3" x14ac:dyDescent="0.25">
      <c r="A586" s="159">
        <v>810</v>
      </c>
      <c r="B586" s="155" t="s">
        <v>411</v>
      </c>
      <c r="C586" s="158" t="s">
        <v>461</v>
      </c>
    </row>
    <row r="587" spans="1:3" x14ac:dyDescent="0.25">
      <c r="A587" s="159">
        <v>811</v>
      </c>
      <c r="B587" s="155" t="s">
        <v>412</v>
      </c>
      <c r="C587" s="158" t="s">
        <v>462</v>
      </c>
    </row>
    <row r="588" spans="1:3" x14ac:dyDescent="0.25">
      <c r="A588" s="159">
        <v>812</v>
      </c>
      <c r="B588" s="155" t="s">
        <v>411</v>
      </c>
      <c r="C588" s="158" t="s">
        <v>461</v>
      </c>
    </row>
    <row r="589" spans="1:3" x14ac:dyDescent="0.25">
      <c r="A589" s="159">
        <v>813</v>
      </c>
      <c r="B589" s="155" t="s">
        <v>412</v>
      </c>
      <c r="C589" s="158" t="s">
        <v>462</v>
      </c>
    </row>
    <row r="590" spans="1:3" x14ac:dyDescent="0.25">
      <c r="A590" s="159">
        <v>814</v>
      </c>
      <c r="B590" s="155" t="s">
        <v>411</v>
      </c>
      <c r="C590" s="158" t="s">
        <v>461</v>
      </c>
    </row>
    <row r="591" spans="1:3" x14ac:dyDescent="0.25">
      <c r="A591" s="159">
        <v>815</v>
      </c>
      <c r="B591" s="155" t="s">
        <v>412</v>
      </c>
      <c r="C591" s="158" t="s">
        <v>462</v>
      </c>
    </row>
    <row r="592" spans="1:3" x14ac:dyDescent="0.25">
      <c r="A592" s="159">
        <v>816</v>
      </c>
      <c r="B592" s="155" t="s">
        <v>411</v>
      </c>
      <c r="C592" s="158" t="s">
        <v>461</v>
      </c>
    </row>
    <row r="593" spans="1:3" x14ac:dyDescent="0.25">
      <c r="A593" s="159">
        <v>817</v>
      </c>
      <c r="B593" s="155" t="s">
        <v>412</v>
      </c>
      <c r="C593" s="158" t="s">
        <v>462</v>
      </c>
    </row>
    <row r="594" spans="1:3" x14ac:dyDescent="0.25">
      <c r="A594" s="159">
        <v>818</v>
      </c>
      <c r="B594" s="155" t="s">
        <v>411</v>
      </c>
      <c r="C594" s="158" t="s">
        <v>461</v>
      </c>
    </row>
    <row r="595" spans="1:3" x14ac:dyDescent="0.25">
      <c r="A595" s="159">
        <v>819</v>
      </c>
      <c r="B595" s="155" t="s">
        <v>412</v>
      </c>
      <c r="C595" s="158" t="s">
        <v>462</v>
      </c>
    </row>
    <row r="596" spans="1:3" x14ac:dyDescent="0.25">
      <c r="A596" s="159">
        <v>820</v>
      </c>
      <c r="B596" s="155" t="s">
        <v>411</v>
      </c>
      <c r="C596" s="158" t="s">
        <v>461</v>
      </c>
    </row>
    <row r="597" spans="1:3" x14ac:dyDescent="0.25">
      <c r="A597" s="159">
        <v>821</v>
      </c>
      <c r="B597" s="155" t="s">
        <v>412</v>
      </c>
      <c r="C597" s="158" t="s">
        <v>462</v>
      </c>
    </row>
    <row r="598" spans="1:3" x14ac:dyDescent="0.25">
      <c r="A598" s="159">
        <v>822</v>
      </c>
      <c r="B598" s="155" t="s">
        <v>411</v>
      </c>
      <c r="C598" s="158" t="s">
        <v>461</v>
      </c>
    </row>
    <row r="599" spans="1:3" x14ac:dyDescent="0.25">
      <c r="A599" s="159">
        <v>823</v>
      </c>
      <c r="B599" s="155" t="s">
        <v>412</v>
      </c>
      <c r="C599" s="158" t="s">
        <v>462</v>
      </c>
    </row>
    <row r="600" spans="1:3" x14ac:dyDescent="0.25">
      <c r="A600" s="159">
        <v>824</v>
      </c>
      <c r="B600" s="155" t="s">
        <v>411</v>
      </c>
      <c r="C600" s="158" t="s">
        <v>461</v>
      </c>
    </row>
    <row r="601" spans="1:3" x14ac:dyDescent="0.25">
      <c r="A601" s="159">
        <v>825</v>
      </c>
      <c r="B601" s="155" t="s">
        <v>412</v>
      </c>
      <c r="C601" s="158" t="s">
        <v>462</v>
      </c>
    </row>
    <row r="602" spans="1:3" x14ac:dyDescent="0.25">
      <c r="A602" s="159">
        <v>826</v>
      </c>
      <c r="B602" s="155" t="s">
        <v>411</v>
      </c>
      <c r="C602" s="158" t="s">
        <v>461</v>
      </c>
    </row>
    <row r="603" spans="1:3" x14ac:dyDescent="0.25">
      <c r="A603" s="159">
        <v>827</v>
      </c>
      <c r="B603" s="155" t="s">
        <v>412</v>
      </c>
      <c r="C603" s="158" t="s">
        <v>462</v>
      </c>
    </row>
    <row r="604" spans="1:3" x14ac:dyDescent="0.25">
      <c r="A604" s="159">
        <v>828</v>
      </c>
      <c r="B604" s="155" t="s">
        <v>411</v>
      </c>
      <c r="C604" s="158" t="s">
        <v>461</v>
      </c>
    </row>
    <row r="605" spans="1:3" x14ac:dyDescent="0.25">
      <c r="A605" s="159">
        <v>829</v>
      </c>
      <c r="B605" s="155" t="s">
        <v>412</v>
      </c>
      <c r="C605" s="158" t="s">
        <v>462</v>
      </c>
    </row>
    <row r="606" spans="1:3" x14ac:dyDescent="0.25">
      <c r="A606" s="159">
        <v>830</v>
      </c>
      <c r="B606" s="155" t="s">
        <v>411</v>
      </c>
      <c r="C606" s="158" t="s">
        <v>461</v>
      </c>
    </row>
    <row r="607" spans="1:3" x14ac:dyDescent="0.25">
      <c r="A607" s="159">
        <v>831</v>
      </c>
      <c r="B607" s="155" t="s">
        <v>412</v>
      </c>
      <c r="C607" s="158" t="s">
        <v>462</v>
      </c>
    </row>
    <row r="608" spans="1:3" x14ac:dyDescent="0.25">
      <c r="A608" s="159">
        <v>832</v>
      </c>
      <c r="B608" s="155" t="s">
        <v>411</v>
      </c>
      <c r="C608" s="158" t="s">
        <v>461</v>
      </c>
    </row>
    <row r="609" spans="1:3" x14ac:dyDescent="0.25">
      <c r="A609" s="159">
        <v>833</v>
      </c>
      <c r="B609" s="155" t="s">
        <v>412</v>
      </c>
      <c r="C609" s="158" t="s">
        <v>462</v>
      </c>
    </row>
    <row r="610" spans="1:3" x14ac:dyDescent="0.25">
      <c r="A610" s="159">
        <v>834</v>
      </c>
      <c r="B610" s="155" t="s">
        <v>411</v>
      </c>
      <c r="C610" s="158" t="s">
        <v>461</v>
      </c>
    </row>
    <row r="611" spans="1:3" x14ac:dyDescent="0.25">
      <c r="A611" s="159">
        <v>835</v>
      </c>
      <c r="B611" s="155" t="s">
        <v>412</v>
      </c>
      <c r="C611" s="158" t="s">
        <v>462</v>
      </c>
    </row>
    <row r="612" spans="1:3" x14ac:dyDescent="0.25">
      <c r="A612" s="159">
        <v>836</v>
      </c>
      <c r="B612" s="155" t="s">
        <v>411</v>
      </c>
      <c r="C612" s="158" t="s">
        <v>461</v>
      </c>
    </row>
    <row r="613" spans="1:3" x14ac:dyDescent="0.25">
      <c r="A613" s="159">
        <v>837</v>
      </c>
      <c r="B613" s="155" t="s">
        <v>412</v>
      </c>
      <c r="C613" s="158" t="s">
        <v>462</v>
      </c>
    </row>
    <row r="614" spans="1:3" x14ac:dyDescent="0.25">
      <c r="A614" s="159">
        <v>838</v>
      </c>
      <c r="B614" s="155" t="s">
        <v>411</v>
      </c>
      <c r="C614" s="158" t="s">
        <v>461</v>
      </c>
    </row>
    <row r="615" spans="1:3" x14ac:dyDescent="0.25">
      <c r="A615" s="159">
        <v>839</v>
      </c>
      <c r="B615" s="155" t="s">
        <v>412</v>
      </c>
      <c r="C615" s="158" t="s">
        <v>462</v>
      </c>
    </row>
    <row r="616" spans="1:3" x14ac:dyDescent="0.25">
      <c r="A616" s="159">
        <v>840</v>
      </c>
      <c r="B616" s="155" t="s">
        <v>411</v>
      </c>
      <c r="C616" s="158" t="s">
        <v>461</v>
      </c>
    </row>
    <row r="617" spans="1:3" x14ac:dyDescent="0.25">
      <c r="A617" s="159">
        <v>841</v>
      </c>
      <c r="B617" s="155" t="s">
        <v>412</v>
      </c>
      <c r="C617" s="158" t="s">
        <v>462</v>
      </c>
    </row>
    <row r="618" spans="1:3" x14ac:dyDescent="0.25">
      <c r="A618" s="159">
        <v>842</v>
      </c>
      <c r="B618" s="155" t="s">
        <v>411</v>
      </c>
      <c r="C618" s="158" t="s">
        <v>461</v>
      </c>
    </row>
    <row r="619" spans="1:3" x14ac:dyDescent="0.25">
      <c r="A619" s="159">
        <v>843</v>
      </c>
      <c r="B619" s="155" t="s">
        <v>412</v>
      </c>
      <c r="C619" s="158" t="s">
        <v>462</v>
      </c>
    </row>
    <row r="620" spans="1:3" x14ac:dyDescent="0.25">
      <c r="A620" s="159">
        <v>844</v>
      </c>
      <c r="B620" s="155" t="s">
        <v>411</v>
      </c>
      <c r="C620" s="158" t="s">
        <v>461</v>
      </c>
    </row>
    <row r="621" spans="1:3" x14ac:dyDescent="0.25">
      <c r="A621" s="159">
        <v>845</v>
      </c>
      <c r="B621" s="155" t="s">
        <v>412</v>
      </c>
      <c r="C621" s="158" t="s">
        <v>462</v>
      </c>
    </row>
    <row r="622" spans="1:3" x14ac:dyDescent="0.25">
      <c r="A622" s="159">
        <v>846</v>
      </c>
      <c r="B622" s="155" t="s">
        <v>411</v>
      </c>
      <c r="C622" s="158" t="s">
        <v>461</v>
      </c>
    </row>
    <row r="623" spans="1:3" x14ac:dyDescent="0.25">
      <c r="A623" s="159">
        <v>847</v>
      </c>
      <c r="B623" s="155" t="s">
        <v>412</v>
      </c>
      <c r="C623" s="158" t="s">
        <v>462</v>
      </c>
    </row>
    <row r="624" spans="1:3" x14ac:dyDescent="0.25">
      <c r="A624" s="159">
        <v>848</v>
      </c>
      <c r="B624" s="155" t="s">
        <v>411</v>
      </c>
      <c r="C624" s="158" t="s">
        <v>461</v>
      </c>
    </row>
    <row r="625" spans="1:3" x14ac:dyDescent="0.25">
      <c r="A625" s="159">
        <v>849</v>
      </c>
      <c r="B625" s="155" t="s">
        <v>412</v>
      </c>
      <c r="C625" s="158" t="s">
        <v>462</v>
      </c>
    </row>
    <row r="626" spans="1:3" x14ac:dyDescent="0.25">
      <c r="A626" s="159">
        <v>850</v>
      </c>
      <c r="B626" s="155" t="s">
        <v>412</v>
      </c>
      <c r="C626" s="158" t="s">
        <v>462</v>
      </c>
    </row>
    <row r="627" spans="1:3" x14ac:dyDescent="0.25">
      <c r="A627" s="159">
        <v>851</v>
      </c>
      <c r="B627" s="155" t="s">
        <v>412</v>
      </c>
      <c r="C627" s="158" t="s">
        <v>462</v>
      </c>
    </row>
    <row r="628" spans="1:3" x14ac:dyDescent="0.25">
      <c r="A628" s="159">
        <v>852</v>
      </c>
      <c r="B628" s="155" t="s">
        <v>411</v>
      </c>
      <c r="C628" s="158" t="s">
        <v>461</v>
      </c>
    </row>
    <row r="629" spans="1:3" x14ac:dyDescent="0.25">
      <c r="A629" s="159">
        <v>853</v>
      </c>
      <c r="B629" s="155" t="s">
        <v>411</v>
      </c>
      <c r="C629" s="158" t="s">
        <v>461</v>
      </c>
    </row>
    <row r="630" spans="1:3" x14ac:dyDescent="0.25">
      <c r="A630" s="159">
        <v>854</v>
      </c>
      <c r="B630" s="155" t="s">
        <v>411</v>
      </c>
      <c r="C630" s="158" t="s">
        <v>461</v>
      </c>
    </row>
    <row r="631" spans="1:3" x14ac:dyDescent="0.25">
      <c r="A631" s="159">
        <v>855</v>
      </c>
      <c r="B631" s="155" t="s">
        <v>411</v>
      </c>
      <c r="C631" s="158" t="s">
        <v>461</v>
      </c>
    </row>
    <row r="632" spans="1:3" x14ac:dyDescent="0.25">
      <c r="A632" s="159">
        <v>856</v>
      </c>
      <c r="B632" s="155" t="s">
        <v>411</v>
      </c>
      <c r="C632" s="158" t="s">
        <v>461</v>
      </c>
    </row>
    <row r="633" spans="1:3" x14ac:dyDescent="0.25">
      <c r="A633" s="159">
        <v>857</v>
      </c>
      <c r="B633" s="155" t="s">
        <v>411</v>
      </c>
      <c r="C633" s="158" t="s">
        <v>461</v>
      </c>
    </row>
    <row r="634" spans="1:3" x14ac:dyDescent="0.25">
      <c r="A634" s="159">
        <v>858</v>
      </c>
      <c r="B634" s="155" t="s">
        <v>411</v>
      </c>
      <c r="C634" s="158" t="s">
        <v>461</v>
      </c>
    </row>
    <row r="635" spans="1:3" x14ac:dyDescent="0.25">
      <c r="A635" s="159">
        <v>859</v>
      </c>
      <c r="B635" s="155" t="s">
        <v>411</v>
      </c>
      <c r="C635" s="158" t="s">
        <v>461</v>
      </c>
    </row>
    <row r="636" spans="1:3" x14ac:dyDescent="0.25">
      <c r="A636" s="159">
        <v>860</v>
      </c>
      <c r="B636" s="155" t="s">
        <v>411</v>
      </c>
      <c r="C636" s="158" t="s">
        <v>461</v>
      </c>
    </row>
    <row r="637" spans="1:3" x14ac:dyDescent="0.25">
      <c r="A637" s="159">
        <v>861</v>
      </c>
      <c r="B637" s="155" t="s">
        <v>411</v>
      </c>
      <c r="C637" s="158" t="s">
        <v>461</v>
      </c>
    </row>
    <row r="638" spans="1:3" x14ac:dyDescent="0.25">
      <c r="A638" s="159">
        <v>862</v>
      </c>
      <c r="B638" s="155" t="s">
        <v>411</v>
      </c>
      <c r="C638" s="158" t="s">
        <v>461</v>
      </c>
    </row>
    <row r="639" spans="1:3" x14ac:dyDescent="0.25">
      <c r="A639" s="159">
        <v>863</v>
      </c>
      <c r="B639" s="155" t="s">
        <v>411</v>
      </c>
      <c r="C639" s="158" t="s">
        <v>461</v>
      </c>
    </row>
    <row r="640" spans="1:3" x14ac:dyDescent="0.25">
      <c r="A640" s="159">
        <v>864</v>
      </c>
      <c r="B640" s="155" t="s">
        <v>411</v>
      </c>
      <c r="C640" s="158" t="s">
        <v>461</v>
      </c>
    </row>
    <row r="641" spans="1:3" x14ac:dyDescent="0.25">
      <c r="A641" s="159">
        <v>865</v>
      </c>
      <c r="B641" s="155" t="s">
        <v>411</v>
      </c>
      <c r="C641" s="158" t="s">
        <v>461</v>
      </c>
    </row>
    <row r="642" spans="1:3" x14ac:dyDescent="0.25">
      <c r="A642" s="159">
        <v>866</v>
      </c>
      <c r="B642" s="155" t="s">
        <v>412</v>
      </c>
      <c r="C642" s="158" t="s">
        <v>462</v>
      </c>
    </row>
    <row r="643" spans="1:3" x14ac:dyDescent="0.25">
      <c r="A643" s="159">
        <v>867</v>
      </c>
      <c r="B643" s="155" t="s">
        <v>411</v>
      </c>
      <c r="C643" s="158" t="s">
        <v>461</v>
      </c>
    </row>
    <row r="644" spans="1:3" x14ac:dyDescent="0.25">
      <c r="A644" s="159">
        <v>868</v>
      </c>
      <c r="B644" s="155" t="s">
        <v>412</v>
      </c>
      <c r="C644" s="158" t="s">
        <v>462</v>
      </c>
    </row>
    <row r="645" spans="1:3" x14ac:dyDescent="0.25">
      <c r="A645" s="159">
        <v>869</v>
      </c>
      <c r="B645" s="155" t="s">
        <v>411</v>
      </c>
      <c r="C645" s="158" t="s">
        <v>461</v>
      </c>
    </row>
    <row r="646" spans="1:3" x14ac:dyDescent="0.25">
      <c r="A646" s="159">
        <v>870</v>
      </c>
      <c r="B646" s="155" t="s">
        <v>412</v>
      </c>
      <c r="C646" s="158" t="s">
        <v>462</v>
      </c>
    </row>
    <row r="647" spans="1:3" x14ac:dyDescent="0.25">
      <c r="A647" s="159">
        <v>871</v>
      </c>
      <c r="B647" s="155" t="s">
        <v>411</v>
      </c>
      <c r="C647" s="158" t="s">
        <v>461</v>
      </c>
    </row>
    <row r="648" spans="1:3" x14ac:dyDescent="0.25">
      <c r="A648" s="159">
        <v>872</v>
      </c>
      <c r="B648" s="155" t="s">
        <v>412</v>
      </c>
      <c r="C648" s="158" t="s">
        <v>462</v>
      </c>
    </row>
    <row r="649" spans="1:3" x14ac:dyDescent="0.25">
      <c r="A649" s="159">
        <v>873</v>
      </c>
      <c r="B649" s="155" t="s">
        <v>411</v>
      </c>
      <c r="C649" s="158" t="s">
        <v>461</v>
      </c>
    </row>
    <row r="650" spans="1:3" x14ac:dyDescent="0.25">
      <c r="A650" s="159">
        <v>874</v>
      </c>
      <c r="B650" s="155" t="s">
        <v>412</v>
      </c>
      <c r="C650" s="158" t="s">
        <v>462</v>
      </c>
    </row>
    <row r="651" spans="1:3" x14ac:dyDescent="0.25">
      <c r="A651" s="159">
        <v>875</v>
      </c>
      <c r="B651" s="155" t="s">
        <v>411</v>
      </c>
      <c r="C651" s="158" t="s">
        <v>461</v>
      </c>
    </row>
    <row r="652" spans="1:3" x14ac:dyDescent="0.25">
      <c r="A652" s="159">
        <v>876</v>
      </c>
      <c r="B652" s="155" t="s">
        <v>412</v>
      </c>
      <c r="C652" s="158" t="s">
        <v>462</v>
      </c>
    </row>
    <row r="653" spans="1:3" x14ac:dyDescent="0.25">
      <c r="A653" s="159">
        <v>877</v>
      </c>
      <c r="B653" s="155" t="s">
        <v>411</v>
      </c>
      <c r="C653" s="158" t="s">
        <v>461</v>
      </c>
    </row>
    <row r="654" spans="1:3" x14ac:dyDescent="0.25">
      <c r="A654" s="159">
        <v>878</v>
      </c>
      <c r="B654" s="155" t="s">
        <v>412</v>
      </c>
      <c r="C654" s="158" t="s">
        <v>462</v>
      </c>
    </row>
    <row r="655" spans="1:3" x14ac:dyDescent="0.25">
      <c r="A655" s="159">
        <v>879</v>
      </c>
      <c r="B655" s="155" t="s">
        <v>411</v>
      </c>
      <c r="C655" s="158" t="s">
        <v>461</v>
      </c>
    </row>
    <row r="656" spans="1:3" x14ac:dyDescent="0.25">
      <c r="A656" s="159">
        <v>880</v>
      </c>
      <c r="B656" s="155" t="s">
        <v>412</v>
      </c>
      <c r="C656" s="158" t="s">
        <v>462</v>
      </c>
    </row>
    <row r="657" spans="1:3" x14ac:dyDescent="0.25">
      <c r="A657" s="159">
        <v>881</v>
      </c>
      <c r="B657" s="155" t="s">
        <v>411</v>
      </c>
      <c r="C657" s="158" t="s">
        <v>461</v>
      </c>
    </row>
    <row r="658" spans="1:3" x14ac:dyDescent="0.25">
      <c r="A658" s="159">
        <v>882</v>
      </c>
      <c r="B658" s="155" t="s">
        <v>412</v>
      </c>
      <c r="C658" s="158" t="s">
        <v>462</v>
      </c>
    </row>
    <row r="659" spans="1:3" x14ac:dyDescent="0.25">
      <c r="A659" s="159">
        <v>883</v>
      </c>
      <c r="B659" s="155" t="s">
        <v>411</v>
      </c>
      <c r="C659" s="158" t="s">
        <v>461</v>
      </c>
    </row>
    <row r="660" spans="1:3" x14ac:dyDescent="0.25">
      <c r="A660" s="159">
        <v>884</v>
      </c>
      <c r="B660" s="155" t="s">
        <v>412</v>
      </c>
      <c r="C660" s="158" t="s">
        <v>462</v>
      </c>
    </row>
    <row r="661" spans="1:3" x14ac:dyDescent="0.25">
      <c r="A661" s="159">
        <v>885</v>
      </c>
      <c r="B661" s="155" t="s">
        <v>411</v>
      </c>
      <c r="C661" s="158" t="s">
        <v>461</v>
      </c>
    </row>
    <row r="662" spans="1:3" x14ac:dyDescent="0.25">
      <c r="A662" s="159">
        <v>886</v>
      </c>
      <c r="B662" s="155" t="s">
        <v>412</v>
      </c>
      <c r="C662" s="158" t="s">
        <v>462</v>
      </c>
    </row>
    <row r="663" spans="1:3" x14ac:dyDescent="0.25">
      <c r="A663" s="159">
        <v>887</v>
      </c>
      <c r="B663" s="155" t="s">
        <v>411</v>
      </c>
      <c r="C663" s="158" t="s">
        <v>461</v>
      </c>
    </row>
    <row r="664" spans="1:3" x14ac:dyDescent="0.25">
      <c r="A664" s="159">
        <v>888</v>
      </c>
      <c r="B664" s="155" t="s">
        <v>412</v>
      </c>
      <c r="C664" s="158" t="s">
        <v>462</v>
      </c>
    </row>
    <row r="665" spans="1:3" x14ac:dyDescent="0.25">
      <c r="A665" s="159">
        <v>889</v>
      </c>
      <c r="B665" s="155" t="s">
        <v>411</v>
      </c>
      <c r="C665" s="158" t="s">
        <v>461</v>
      </c>
    </row>
    <row r="666" spans="1:3" x14ac:dyDescent="0.25">
      <c r="A666" s="159">
        <v>890</v>
      </c>
      <c r="B666" s="155" t="s">
        <v>412</v>
      </c>
      <c r="C666" s="158" t="s">
        <v>462</v>
      </c>
    </row>
    <row r="667" spans="1:3" x14ac:dyDescent="0.25">
      <c r="A667" s="159">
        <v>891</v>
      </c>
      <c r="B667" s="155" t="s">
        <v>412</v>
      </c>
      <c r="C667" s="158" t="s">
        <v>462</v>
      </c>
    </row>
    <row r="668" spans="1:3" x14ac:dyDescent="0.25">
      <c r="A668" s="159">
        <v>892</v>
      </c>
      <c r="B668" s="155" t="s">
        <v>412</v>
      </c>
      <c r="C668" s="158" t="s">
        <v>462</v>
      </c>
    </row>
    <row r="669" spans="1:3" x14ac:dyDescent="0.25">
      <c r="A669" s="159">
        <v>893</v>
      </c>
      <c r="B669" s="155" t="s">
        <v>412</v>
      </c>
      <c r="C669" s="158" t="s">
        <v>462</v>
      </c>
    </row>
    <row r="670" spans="1:3" x14ac:dyDescent="0.25">
      <c r="A670" s="159">
        <v>894</v>
      </c>
      <c r="B670" s="155" t="s">
        <v>370</v>
      </c>
      <c r="C670" s="158" t="s">
        <v>462</v>
      </c>
    </row>
    <row r="671" spans="1:3" x14ac:dyDescent="0.25">
      <c r="A671" s="159">
        <v>895</v>
      </c>
      <c r="B671" s="155" t="s">
        <v>370</v>
      </c>
      <c r="C671" s="158" t="s">
        <v>462</v>
      </c>
    </row>
    <row r="672" spans="1:3" x14ac:dyDescent="0.25">
      <c r="A672" s="159">
        <v>896</v>
      </c>
      <c r="B672" s="155" t="s">
        <v>370</v>
      </c>
      <c r="C672" s="158" t="s">
        <v>462</v>
      </c>
    </row>
    <row r="673" spans="1:3" x14ac:dyDescent="0.25">
      <c r="A673" s="159">
        <v>897</v>
      </c>
      <c r="B673" s="155" t="s">
        <v>412</v>
      </c>
      <c r="C673" s="158" t="s">
        <v>462</v>
      </c>
    </row>
    <row r="674" spans="1:3" x14ac:dyDescent="0.25">
      <c r="A674" s="159">
        <v>898</v>
      </c>
      <c r="B674" s="155" t="s">
        <v>412</v>
      </c>
      <c r="C674" s="158" t="s">
        <v>462</v>
      </c>
    </row>
    <row r="675" spans="1:3" x14ac:dyDescent="0.25">
      <c r="A675" s="159">
        <v>899</v>
      </c>
      <c r="B675" s="155" t="s">
        <v>413</v>
      </c>
      <c r="C675" s="158" t="s">
        <v>462</v>
      </c>
    </row>
    <row r="676" spans="1:3" x14ac:dyDescent="0.25">
      <c r="A676" s="159">
        <v>900</v>
      </c>
      <c r="B676" s="155" t="s">
        <v>413</v>
      </c>
      <c r="C676" s="158" t="s">
        <v>462</v>
      </c>
    </row>
    <row r="677" spans="1:3" x14ac:dyDescent="0.25">
      <c r="A677" s="159">
        <v>901</v>
      </c>
      <c r="B677" s="155" t="s">
        <v>413</v>
      </c>
      <c r="C677" s="158" t="s">
        <v>462</v>
      </c>
    </row>
    <row r="678" spans="1:3" x14ac:dyDescent="0.25">
      <c r="A678" s="159">
        <v>902</v>
      </c>
      <c r="B678" s="155" t="s">
        <v>413</v>
      </c>
      <c r="C678" s="158" t="s">
        <v>462</v>
      </c>
    </row>
    <row r="679" spans="1:3" x14ac:dyDescent="0.25">
      <c r="A679" s="159">
        <v>903</v>
      </c>
      <c r="B679" s="155" t="s">
        <v>413</v>
      </c>
      <c r="C679" s="158" t="s">
        <v>462</v>
      </c>
    </row>
    <row r="680" spans="1:3" x14ac:dyDescent="0.25">
      <c r="A680" s="159">
        <v>904</v>
      </c>
      <c r="B680" s="155" t="s">
        <v>414</v>
      </c>
      <c r="C680" s="158" t="s">
        <v>462</v>
      </c>
    </row>
    <row r="681" spans="1:3" x14ac:dyDescent="0.25">
      <c r="A681" s="159">
        <v>905</v>
      </c>
      <c r="B681" s="155" t="s">
        <v>414</v>
      </c>
      <c r="C681" s="158" t="s">
        <v>462</v>
      </c>
    </row>
    <row r="682" spans="1:3" x14ac:dyDescent="0.25">
      <c r="A682" s="159">
        <v>906</v>
      </c>
      <c r="B682" s="155" t="s">
        <v>414</v>
      </c>
      <c r="C682" s="158" t="s">
        <v>462</v>
      </c>
    </row>
    <row r="683" spans="1:3" x14ac:dyDescent="0.25">
      <c r="A683" s="159">
        <v>907</v>
      </c>
      <c r="B683" s="155" t="s">
        <v>415</v>
      </c>
      <c r="C683" s="158" t="s">
        <v>462</v>
      </c>
    </row>
    <row r="684" spans="1:3" x14ac:dyDescent="0.25">
      <c r="A684" s="159">
        <v>908</v>
      </c>
      <c r="B684" s="155" t="s">
        <v>415</v>
      </c>
      <c r="C684" s="158" t="s">
        <v>462</v>
      </c>
    </row>
    <row r="685" spans="1:3" x14ac:dyDescent="0.25">
      <c r="A685" s="159">
        <v>909</v>
      </c>
      <c r="B685" s="155" t="s">
        <v>415</v>
      </c>
      <c r="C685" s="158" t="s">
        <v>462</v>
      </c>
    </row>
    <row r="686" spans="1:3" x14ac:dyDescent="0.25">
      <c r="A686" s="159">
        <v>910</v>
      </c>
      <c r="B686" s="155" t="s">
        <v>415</v>
      </c>
      <c r="C686" s="158" t="s">
        <v>462</v>
      </c>
    </row>
    <row r="687" spans="1:3" x14ac:dyDescent="0.25">
      <c r="A687" s="159">
        <v>911</v>
      </c>
      <c r="B687" s="155" t="s">
        <v>415</v>
      </c>
      <c r="C687" s="158" t="s">
        <v>462</v>
      </c>
    </row>
    <row r="688" spans="1:3" x14ac:dyDescent="0.25">
      <c r="A688" s="159">
        <v>912</v>
      </c>
      <c r="B688" s="155" t="s">
        <v>415</v>
      </c>
      <c r="C688" s="158" t="s">
        <v>462</v>
      </c>
    </row>
    <row r="689" spans="1:3" x14ac:dyDescent="0.25">
      <c r="A689" s="159">
        <v>913</v>
      </c>
      <c r="B689" s="155" t="s">
        <v>415</v>
      </c>
      <c r="C689" s="158" t="s">
        <v>462</v>
      </c>
    </row>
    <row r="690" spans="1:3" x14ac:dyDescent="0.25">
      <c r="A690" s="159">
        <v>914</v>
      </c>
      <c r="B690" s="155" t="s">
        <v>416</v>
      </c>
      <c r="C690" s="158" t="s">
        <v>461</v>
      </c>
    </row>
    <row r="691" spans="1:3" x14ac:dyDescent="0.25">
      <c r="A691" s="159">
        <v>915</v>
      </c>
      <c r="B691" s="155" t="s">
        <v>370</v>
      </c>
      <c r="C691" s="158" t="s">
        <v>461</v>
      </c>
    </row>
    <row r="692" spans="1:3" x14ac:dyDescent="0.25">
      <c r="A692" s="159">
        <v>916</v>
      </c>
      <c r="B692" s="155" t="s">
        <v>370</v>
      </c>
      <c r="C692" s="158" t="s">
        <v>461</v>
      </c>
    </row>
    <row r="693" spans="1:3" x14ac:dyDescent="0.25">
      <c r="A693" s="159">
        <v>917</v>
      </c>
      <c r="B693" s="155" t="s">
        <v>370</v>
      </c>
      <c r="C693" s="158" t="s">
        <v>461</v>
      </c>
    </row>
    <row r="694" spans="1:3" x14ac:dyDescent="0.25">
      <c r="A694" s="159">
        <v>918</v>
      </c>
      <c r="B694" s="155" t="s">
        <v>306</v>
      </c>
      <c r="C694" s="158" t="s">
        <v>461</v>
      </c>
    </row>
    <row r="695" spans="1:3" x14ac:dyDescent="0.25">
      <c r="A695" s="159">
        <v>919</v>
      </c>
      <c r="B695" s="155" t="s">
        <v>417</v>
      </c>
      <c r="C695" s="158" t="s">
        <v>461</v>
      </c>
    </row>
    <row r="696" spans="1:3" x14ac:dyDescent="0.25">
      <c r="A696" s="159">
        <v>920</v>
      </c>
      <c r="B696" s="155" t="s">
        <v>417</v>
      </c>
      <c r="C696" s="158" t="s">
        <v>461</v>
      </c>
    </row>
    <row r="697" spans="1:3" x14ac:dyDescent="0.25">
      <c r="A697" s="159">
        <v>922</v>
      </c>
      <c r="B697" s="155" t="s">
        <v>329</v>
      </c>
      <c r="C697" s="158" t="s">
        <v>461</v>
      </c>
    </row>
    <row r="698" spans="1:3" x14ac:dyDescent="0.25">
      <c r="A698" s="159">
        <v>923</v>
      </c>
      <c r="B698" s="155" t="s">
        <v>329</v>
      </c>
      <c r="C698" s="158" t="s">
        <v>461</v>
      </c>
    </row>
    <row r="699" spans="1:3" x14ac:dyDescent="0.25">
      <c r="A699" s="159">
        <v>924</v>
      </c>
      <c r="B699" s="155" t="s">
        <v>329</v>
      </c>
      <c r="C699" s="158" t="s">
        <v>461</v>
      </c>
    </row>
    <row r="700" spans="1:3" x14ac:dyDescent="0.25">
      <c r="A700" s="159">
        <v>925</v>
      </c>
      <c r="B700" s="155" t="s">
        <v>418</v>
      </c>
      <c r="C700" s="158" t="s">
        <v>457</v>
      </c>
    </row>
    <row r="701" spans="1:3" x14ac:dyDescent="0.25">
      <c r="A701" s="159">
        <v>926</v>
      </c>
      <c r="B701" s="155" t="s">
        <v>359</v>
      </c>
      <c r="C701" s="158" t="s">
        <v>457</v>
      </c>
    </row>
    <row r="702" spans="1:3" x14ac:dyDescent="0.25">
      <c r="A702" s="159">
        <v>927</v>
      </c>
      <c r="B702" s="155" t="s">
        <v>361</v>
      </c>
      <c r="C702" s="158" t="s">
        <v>457</v>
      </c>
    </row>
    <row r="703" spans="1:3" x14ac:dyDescent="0.25">
      <c r="A703" s="159">
        <v>928</v>
      </c>
      <c r="B703" s="155" t="s">
        <v>360</v>
      </c>
      <c r="C703" s="158" t="s">
        <v>457</v>
      </c>
    </row>
    <row r="704" spans="1:3" x14ac:dyDescent="0.25">
      <c r="A704" s="159">
        <v>929</v>
      </c>
      <c r="B704" s="155" t="s">
        <v>413</v>
      </c>
      <c r="C704" s="158" t="s">
        <v>462</v>
      </c>
    </row>
    <row r="705" spans="1:3" x14ac:dyDescent="0.25">
      <c r="A705" s="159">
        <v>930</v>
      </c>
      <c r="B705" s="155" t="s">
        <v>413</v>
      </c>
      <c r="C705" s="158" t="s">
        <v>462</v>
      </c>
    </row>
    <row r="706" spans="1:3" x14ac:dyDescent="0.25">
      <c r="A706" s="159">
        <v>931</v>
      </c>
      <c r="B706" s="155" t="s">
        <v>413</v>
      </c>
      <c r="C706" s="158" t="s">
        <v>462</v>
      </c>
    </row>
    <row r="707" spans="1:3" x14ac:dyDescent="0.25">
      <c r="A707" s="159">
        <v>932</v>
      </c>
      <c r="B707" s="155" t="s">
        <v>419</v>
      </c>
      <c r="C707" s="158" t="s">
        <v>461</v>
      </c>
    </row>
    <row r="708" spans="1:3" x14ac:dyDescent="0.25">
      <c r="A708" s="159">
        <v>933</v>
      </c>
      <c r="B708" s="155" t="s">
        <v>411</v>
      </c>
      <c r="C708" s="158" t="s">
        <v>461</v>
      </c>
    </row>
    <row r="709" spans="1:3" x14ac:dyDescent="0.25">
      <c r="A709" s="159">
        <v>934</v>
      </c>
      <c r="B709" s="155" t="s">
        <v>412</v>
      </c>
      <c r="C709" s="158" t="s">
        <v>462</v>
      </c>
    </row>
    <row r="710" spans="1:3" x14ac:dyDescent="0.25">
      <c r="A710" s="159">
        <v>935</v>
      </c>
      <c r="B710" s="155" t="s">
        <v>420</v>
      </c>
      <c r="C710" s="158" t="s">
        <v>461</v>
      </c>
    </row>
    <row r="711" spans="1:3" x14ac:dyDescent="0.25">
      <c r="A711" s="159">
        <v>936</v>
      </c>
      <c r="B711" s="155" t="s">
        <v>420</v>
      </c>
      <c r="C711" s="158" t="s">
        <v>461</v>
      </c>
    </row>
    <row r="712" spans="1:3" x14ac:dyDescent="0.25">
      <c r="A712" s="159">
        <v>937</v>
      </c>
      <c r="B712" s="155" t="s">
        <v>420</v>
      </c>
      <c r="C712" s="158" t="s">
        <v>461</v>
      </c>
    </row>
    <row r="713" spans="1:3" x14ac:dyDescent="0.25">
      <c r="A713" s="159">
        <v>938</v>
      </c>
      <c r="B713" s="155" t="s">
        <v>420</v>
      </c>
      <c r="C713" s="158" t="s">
        <v>461</v>
      </c>
    </row>
    <row r="714" spans="1:3" x14ac:dyDescent="0.25">
      <c r="A714" s="159">
        <v>939</v>
      </c>
      <c r="B714" s="155" t="s">
        <v>420</v>
      </c>
      <c r="C714" s="158" t="s">
        <v>461</v>
      </c>
    </row>
    <row r="715" spans="1:3" x14ac:dyDescent="0.25">
      <c r="A715" s="159">
        <v>940</v>
      </c>
      <c r="B715" s="155" t="s">
        <v>421</v>
      </c>
      <c r="C715" s="158" t="s">
        <v>458</v>
      </c>
    </row>
    <row r="716" spans="1:3" x14ac:dyDescent="0.25">
      <c r="A716" s="159">
        <v>941</v>
      </c>
      <c r="B716" s="155" t="s">
        <v>422</v>
      </c>
      <c r="C716" s="158" t="s">
        <v>458</v>
      </c>
    </row>
    <row r="717" spans="1:3" x14ac:dyDescent="0.25">
      <c r="A717" s="159">
        <v>942</v>
      </c>
      <c r="B717" s="155" t="s">
        <v>275</v>
      </c>
      <c r="C717" s="158" t="s">
        <v>461</v>
      </c>
    </row>
    <row r="718" spans="1:3" x14ac:dyDescent="0.25">
      <c r="A718" s="159">
        <v>943</v>
      </c>
      <c r="B718" s="155" t="s">
        <v>266</v>
      </c>
      <c r="C718" s="158" t="s">
        <v>461</v>
      </c>
    </row>
    <row r="719" spans="1:3" x14ac:dyDescent="0.25">
      <c r="A719" s="159">
        <v>944</v>
      </c>
      <c r="B719" s="155" t="s">
        <v>266</v>
      </c>
      <c r="C719" s="158" t="s">
        <v>461</v>
      </c>
    </row>
    <row r="720" spans="1:3" x14ac:dyDescent="0.25">
      <c r="A720" s="159">
        <v>945</v>
      </c>
      <c r="B720" s="155" t="s">
        <v>266</v>
      </c>
      <c r="C720" s="158" t="s">
        <v>461</v>
      </c>
    </row>
    <row r="721" spans="1:3" x14ac:dyDescent="0.25">
      <c r="A721" s="159">
        <v>946</v>
      </c>
      <c r="B721" s="155" t="s">
        <v>266</v>
      </c>
      <c r="C721" s="158" t="s">
        <v>461</v>
      </c>
    </row>
    <row r="722" spans="1:3" x14ac:dyDescent="0.25">
      <c r="A722" s="159">
        <v>947</v>
      </c>
      <c r="B722" s="155" t="s">
        <v>423</v>
      </c>
      <c r="C722" s="158" t="s">
        <v>461</v>
      </c>
    </row>
    <row r="723" spans="1:3" x14ac:dyDescent="0.25">
      <c r="A723" s="159">
        <v>948</v>
      </c>
      <c r="B723" s="155" t="s">
        <v>424</v>
      </c>
      <c r="C723" s="158" t="s">
        <v>461</v>
      </c>
    </row>
    <row r="724" spans="1:3" x14ac:dyDescent="0.25">
      <c r="A724" s="159">
        <v>949</v>
      </c>
      <c r="B724" s="155" t="s">
        <v>425</v>
      </c>
      <c r="C724" s="158" t="s">
        <v>461</v>
      </c>
    </row>
    <row r="725" spans="1:3" x14ac:dyDescent="0.25">
      <c r="A725" s="159">
        <v>950</v>
      </c>
      <c r="B725" s="155" t="s">
        <v>426</v>
      </c>
      <c r="C725" s="158" t="s">
        <v>462</v>
      </c>
    </row>
    <row r="726" spans="1:3" x14ac:dyDescent="0.25">
      <c r="A726" s="159">
        <v>951</v>
      </c>
      <c r="B726" s="155" t="s">
        <v>427</v>
      </c>
      <c r="C726" s="158" t="s">
        <v>462</v>
      </c>
    </row>
    <row r="727" spans="1:3" x14ac:dyDescent="0.25">
      <c r="A727" s="159">
        <v>952</v>
      </c>
      <c r="B727" s="155" t="s">
        <v>428</v>
      </c>
      <c r="C727" s="158" t="s">
        <v>461</v>
      </c>
    </row>
    <row r="728" spans="1:3" x14ac:dyDescent="0.25">
      <c r="A728" s="159">
        <v>953</v>
      </c>
      <c r="B728" s="155" t="s">
        <v>429</v>
      </c>
      <c r="C728" s="158" t="s">
        <v>461</v>
      </c>
    </row>
    <row r="729" spans="1:3" x14ac:dyDescent="0.25">
      <c r="A729" s="159">
        <v>954</v>
      </c>
      <c r="B729" s="155" t="s">
        <v>430</v>
      </c>
      <c r="C729" s="158" t="s">
        <v>461</v>
      </c>
    </row>
    <row r="730" spans="1:3" x14ac:dyDescent="0.25">
      <c r="A730" s="159">
        <v>955</v>
      </c>
      <c r="B730" s="155" t="s">
        <v>431</v>
      </c>
      <c r="C730" s="158" t="s">
        <v>461</v>
      </c>
    </row>
    <row r="731" spans="1:3" x14ac:dyDescent="0.25">
      <c r="A731" s="159">
        <v>956</v>
      </c>
      <c r="B731" s="155" t="s">
        <v>432</v>
      </c>
      <c r="C731" s="158" t="s">
        <v>461</v>
      </c>
    </row>
    <row r="732" spans="1:3" x14ac:dyDescent="0.25">
      <c r="A732" s="159">
        <v>957</v>
      </c>
      <c r="B732" s="155" t="s">
        <v>433</v>
      </c>
      <c r="C732" s="158" t="s">
        <v>461</v>
      </c>
    </row>
    <row r="733" spans="1:3" x14ac:dyDescent="0.25">
      <c r="A733" s="159">
        <v>958</v>
      </c>
      <c r="B733" s="155" t="s">
        <v>434</v>
      </c>
      <c r="C733" s="158" t="s">
        <v>461</v>
      </c>
    </row>
    <row r="734" spans="1:3" x14ac:dyDescent="0.25">
      <c r="A734" s="159">
        <v>959</v>
      </c>
      <c r="B734" s="155" t="s">
        <v>435</v>
      </c>
      <c r="C734" s="158" t="s">
        <v>461</v>
      </c>
    </row>
    <row r="735" spans="1:3" x14ac:dyDescent="0.25">
      <c r="A735" s="159">
        <v>960</v>
      </c>
      <c r="B735" s="155" t="s">
        <v>436</v>
      </c>
      <c r="C735" s="158" t="s">
        <v>461</v>
      </c>
    </row>
    <row r="736" spans="1:3" x14ac:dyDescent="0.25">
      <c r="A736" s="159">
        <v>961</v>
      </c>
      <c r="B736" s="155" t="s">
        <v>437</v>
      </c>
      <c r="C736" s="158" t="s">
        <v>461</v>
      </c>
    </row>
    <row r="737" spans="1:3" x14ac:dyDescent="0.25">
      <c r="A737" s="159">
        <v>962</v>
      </c>
      <c r="B737" s="155" t="s">
        <v>438</v>
      </c>
      <c r="C737" s="158" t="s">
        <v>461</v>
      </c>
    </row>
    <row r="738" spans="1:3" x14ac:dyDescent="0.25">
      <c r="A738" s="159">
        <v>963</v>
      </c>
      <c r="B738" s="155" t="s">
        <v>439</v>
      </c>
      <c r="C738" s="158" t="s">
        <v>461</v>
      </c>
    </row>
    <row r="739" spans="1:3" x14ac:dyDescent="0.25">
      <c r="A739" s="159">
        <v>964</v>
      </c>
      <c r="B739" s="155" t="s">
        <v>440</v>
      </c>
      <c r="C739" s="158" t="s">
        <v>461</v>
      </c>
    </row>
    <row r="740" spans="1:3" x14ac:dyDescent="0.25">
      <c r="A740" s="159">
        <v>965</v>
      </c>
      <c r="B740" s="155" t="s">
        <v>441</v>
      </c>
      <c r="C740" s="158" t="s">
        <v>461</v>
      </c>
    </row>
    <row r="741" spans="1:3" x14ac:dyDescent="0.25">
      <c r="A741" s="159">
        <v>966</v>
      </c>
      <c r="B741" s="155" t="s">
        <v>286</v>
      </c>
      <c r="C741" s="158" t="s">
        <v>462</v>
      </c>
    </row>
    <row r="742" spans="1:3" x14ac:dyDescent="0.25">
      <c r="A742" s="159">
        <v>967</v>
      </c>
      <c r="B742" s="155" t="s">
        <v>298</v>
      </c>
      <c r="C742" s="158" t="s">
        <v>461</v>
      </c>
    </row>
    <row r="743" spans="1:3" x14ac:dyDescent="0.25">
      <c r="A743" s="159">
        <v>968</v>
      </c>
      <c r="B743" s="155" t="s">
        <v>298</v>
      </c>
      <c r="C743" s="158" t="s">
        <v>461</v>
      </c>
    </row>
    <row r="744" spans="1:3" x14ac:dyDescent="0.25">
      <c r="A744" s="159">
        <v>969</v>
      </c>
      <c r="B744" s="155" t="s">
        <v>441</v>
      </c>
      <c r="C744" s="158" t="s">
        <v>461</v>
      </c>
    </row>
    <row r="745" spans="1:3" x14ac:dyDescent="0.25">
      <c r="A745" s="159">
        <v>970</v>
      </c>
      <c r="B745" s="155" t="s">
        <v>254</v>
      </c>
      <c r="C745" s="158" t="s">
        <v>461</v>
      </c>
    </row>
    <row r="746" spans="1:3" x14ac:dyDescent="0.25">
      <c r="A746" s="159">
        <v>971</v>
      </c>
      <c r="B746" s="155" t="s">
        <v>442</v>
      </c>
      <c r="C746" s="158" t="s">
        <v>461</v>
      </c>
    </row>
    <row r="747" spans="1:3" x14ac:dyDescent="0.25">
      <c r="A747" s="159">
        <v>972</v>
      </c>
      <c r="B747" s="155" t="s">
        <v>443</v>
      </c>
      <c r="C747" s="158" t="s">
        <v>461</v>
      </c>
    </row>
    <row r="748" spans="1:3" x14ac:dyDescent="0.25">
      <c r="A748" s="159">
        <v>973</v>
      </c>
      <c r="B748" s="155" t="s">
        <v>296</v>
      </c>
      <c r="C748" s="158" t="s">
        <v>461</v>
      </c>
    </row>
    <row r="749" spans="1:3" x14ac:dyDescent="0.25">
      <c r="A749" s="159">
        <v>974</v>
      </c>
      <c r="B749" s="155" t="s">
        <v>322</v>
      </c>
      <c r="C749" s="158" t="s">
        <v>461</v>
      </c>
    </row>
    <row r="750" spans="1:3" x14ac:dyDescent="0.25">
      <c r="A750" s="159">
        <v>975</v>
      </c>
      <c r="B750" s="155" t="s">
        <v>444</v>
      </c>
      <c r="C750" s="158" t="s">
        <v>461</v>
      </c>
    </row>
    <row r="751" spans="1:3" x14ac:dyDescent="0.25">
      <c r="A751" s="159">
        <v>976</v>
      </c>
      <c r="B751" s="155" t="s">
        <v>445</v>
      </c>
      <c r="C751" s="158" t="s">
        <v>461</v>
      </c>
    </row>
    <row r="752" spans="1:3" x14ac:dyDescent="0.25">
      <c r="A752" s="159">
        <v>978</v>
      </c>
      <c r="B752" s="155" t="s">
        <v>280</v>
      </c>
      <c r="C752" s="158" t="s">
        <v>462</v>
      </c>
    </row>
    <row r="753" spans="1:3" x14ac:dyDescent="0.25">
      <c r="A753" s="159">
        <v>979</v>
      </c>
      <c r="B753" s="155" t="s">
        <v>319</v>
      </c>
      <c r="C753" s="158" t="s">
        <v>462</v>
      </c>
    </row>
    <row r="754" spans="1:3" x14ac:dyDescent="0.25">
      <c r="A754" s="159">
        <v>980</v>
      </c>
      <c r="B754" s="155" t="s">
        <v>446</v>
      </c>
      <c r="C754" s="158" t="s">
        <v>461</v>
      </c>
    </row>
    <row r="755" spans="1:3" x14ac:dyDescent="0.25">
      <c r="A755" s="159">
        <v>981</v>
      </c>
      <c r="B755" s="155" t="s">
        <v>447</v>
      </c>
      <c r="C755" s="158" t="s">
        <v>462</v>
      </c>
    </row>
    <row r="756" spans="1:3" x14ac:dyDescent="0.25">
      <c r="A756" s="159">
        <v>982</v>
      </c>
      <c r="B756" s="155" t="s">
        <v>448</v>
      </c>
      <c r="C756" s="158" t="s">
        <v>461</v>
      </c>
    </row>
    <row r="757" spans="1:3" x14ac:dyDescent="0.25">
      <c r="A757" s="159">
        <v>983</v>
      </c>
      <c r="B757" s="155" t="s">
        <v>449</v>
      </c>
      <c r="C757" s="158" t="s">
        <v>461</v>
      </c>
    </row>
    <row r="758" spans="1:3" x14ac:dyDescent="0.25">
      <c r="A758" s="159">
        <v>984</v>
      </c>
      <c r="B758" s="155" t="s">
        <v>450</v>
      </c>
      <c r="C758" s="158" t="s">
        <v>461</v>
      </c>
    </row>
    <row r="759" spans="1:3" x14ac:dyDescent="0.25">
      <c r="A759" s="159">
        <v>985</v>
      </c>
      <c r="B759" s="155" t="s">
        <v>451</v>
      </c>
      <c r="C759" s="158" t="s">
        <v>461</v>
      </c>
    </row>
    <row r="760" spans="1:3" x14ac:dyDescent="0.25">
      <c r="A760" s="159">
        <v>989</v>
      </c>
      <c r="B760" s="155" t="s">
        <v>335</v>
      </c>
      <c r="C760" s="158" t="s">
        <v>461</v>
      </c>
    </row>
    <row r="761" spans="1:3" x14ac:dyDescent="0.25">
      <c r="A761" s="159">
        <v>990</v>
      </c>
      <c r="B761" s="155" t="s">
        <v>336</v>
      </c>
      <c r="C761" s="158" t="s">
        <v>462</v>
      </c>
    </row>
    <row r="762" spans="1:3" x14ac:dyDescent="0.25">
      <c r="A762" s="159">
        <v>991</v>
      </c>
      <c r="B762" s="155" t="s">
        <v>286</v>
      </c>
      <c r="C762" s="158" t="s">
        <v>462</v>
      </c>
    </row>
    <row r="763" spans="1:3" x14ac:dyDescent="0.25">
      <c r="A763" s="159">
        <v>996</v>
      </c>
      <c r="B763" s="155" t="s">
        <v>365</v>
      </c>
      <c r="C763" s="158" t="s">
        <v>461</v>
      </c>
    </row>
    <row r="764" spans="1:3" x14ac:dyDescent="0.25">
      <c r="A764" s="159">
        <v>997</v>
      </c>
      <c r="B764" s="155" t="s">
        <v>452</v>
      </c>
      <c r="C764" s="158" t="s">
        <v>461</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workbookViewId="0"/>
  </sheetViews>
  <sheetFormatPr defaultRowHeight="13.2" x14ac:dyDescent="0.25"/>
  <cols>
    <col min="1" max="1" width="32.109375" bestFit="1" customWidth="1"/>
    <col min="2" max="2" width="11.88671875" bestFit="1" customWidth="1"/>
    <col min="3" max="3" width="5.44140625" bestFit="1" customWidth="1"/>
    <col min="4" max="4" width="16.44140625" customWidth="1"/>
    <col min="5" max="6" width="16.109375" bestFit="1" customWidth="1"/>
  </cols>
  <sheetData>
    <row r="1" spans="1:6" x14ac:dyDescent="0.25">
      <c r="A1" s="152" t="s">
        <v>30</v>
      </c>
      <c r="B1" s="152"/>
    </row>
    <row r="2" spans="1:6" ht="36.75" customHeight="1" x14ac:dyDescent="0.25">
      <c r="A2" s="237" t="str">
        <f>Overview!B4&amp; " - Effective from "&amp;Overview!C4&amp;" - "&amp;Overview!E4&amp;" Residual Charging Bands"</f>
        <v>Fulcrum Electricity Assets Ltd - GSP_E  - Effective from 2025/26 - Final Residual Charging Bands</v>
      </c>
      <c r="B2" s="238"/>
      <c r="C2" s="238"/>
      <c r="D2" s="238"/>
      <c r="E2" s="238"/>
      <c r="F2" s="238"/>
    </row>
    <row r="4" spans="1:6" ht="26.4" x14ac:dyDescent="0.25">
      <c r="A4" s="172" t="s">
        <v>639</v>
      </c>
      <c r="B4" s="172" t="s">
        <v>635</v>
      </c>
      <c r="C4" s="172" t="s">
        <v>642</v>
      </c>
      <c r="D4" s="172" t="s">
        <v>646</v>
      </c>
      <c r="E4" s="172" t="s">
        <v>647</v>
      </c>
      <c r="F4" s="20" t="s">
        <v>649</v>
      </c>
    </row>
    <row r="5" spans="1:6" ht="13.8" x14ac:dyDescent="0.25">
      <c r="A5" s="173" t="s">
        <v>190</v>
      </c>
      <c r="B5" s="174" t="s">
        <v>637</v>
      </c>
      <c r="C5" s="174" t="s">
        <v>638</v>
      </c>
      <c r="D5" s="180" t="s">
        <v>638</v>
      </c>
      <c r="E5" s="180" t="s">
        <v>638</v>
      </c>
      <c r="F5" s="178"/>
    </row>
    <row r="6" spans="1:6" ht="14.25" customHeight="1" x14ac:dyDescent="0.25">
      <c r="A6" s="276" t="s">
        <v>650</v>
      </c>
      <c r="B6" s="174">
        <v>1</v>
      </c>
      <c r="C6" s="174" t="s">
        <v>643</v>
      </c>
      <c r="D6" s="181">
        <v>0</v>
      </c>
      <c r="E6" s="181">
        <v>3571</v>
      </c>
      <c r="F6" s="178"/>
    </row>
    <row r="7" spans="1:6" ht="13.8" x14ac:dyDescent="0.25">
      <c r="A7" s="277"/>
      <c r="B7" s="174">
        <v>2</v>
      </c>
      <c r="C7" s="174" t="s">
        <v>643</v>
      </c>
      <c r="D7" s="181">
        <v>3571</v>
      </c>
      <c r="E7" s="181">
        <v>12553</v>
      </c>
      <c r="F7" s="178"/>
    </row>
    <row r="8" spans="1:6" ht="13.8" x14ac:dyDescent="0.25">
      <c r="A8" s="277"/>
      <c r="B8" s="174">
        <v>3</v>
      </c>
      <c r="C8" s="174" t="s">
        <v>643</v>
      </c>
      <c r="D8" s="181">
        <v>12553</v>
      </c>
      <c r="E8" s="181">
        <v>25279</v>
      </c>
      <c r="F8" s="178"/>
    </row>
    <row r="9" spans="1:6" ht="13.8" x14ac:dyDescent="0.25">
      <c r="A9" s="278"/>
      <c r="B9" s="174">
        <v>4</v>
      </c>
      <c r="C9" s="174" t="s">
        <v>643</v>
      </c>
      <c r="D9" s="181">
        <v>25279</v>
      </c>
      <c r="E9" s="181" t="s">
        <v>645</v>
      </c>
      <c r="F9" s="178"/>
    </row>
    <row r="10" spans="1:6" ht="13.8" x14ac:dyDescent="0.25">
      <c r="A10" s="276" t="s">
        <v>653</v>
      </c>
      <c r="B10" s="174">
        <v>1</v>
      </c>
      <c r="C10" s="174" t="s">
        <v>644</v>
      </c>
      <c r="D10" s="181">
        <v>0</v>
      </c>
      <c r="E10" s="181">
        <v>80</v>
      </c>
      <c r="F10" s="178"/>
    </row>
    <row r="11" spans="1:6" ht="13.8" x14ac:dyDescent="0.25">
      <c r="A11" s="277"/>
      <c r="B11" s="174">
        <v>2</v>
      </c>
      <c r="C11" s="174" t="s">
        <v>644</v>
      </c>
      <c r="D11" s="181">
        <v>80</v>
      </c>
      <c r="E11" s="181">
        <v>150</v>
      </c>
      <c r="F11" s="178"/>
    </row>
    <row r="12" spans="1:6" ht="13.8" x14ac:dyDescent="0.25">
      <c r="A12" s="277"/>
      <c r="B12" s="174">
        <v>3</v>
      </c>
      <c r="C12" s="174" t="s">
        <v>644</v>
      </c>
      <c r="D12" s="181">
        <v>150</v>
      </c>
      <c r="E12" s="181">
        <v>231</v>
      </c>
      <c r="F12" s="178"/>
    </row>
    <row r="13" spans="1:6" ht="13.8" x14ac:dyDescent="0.25">
      <c r="A13" s="278"/>
      <c r="B13" s="174">
        <v>4</v>
      </c>
      <c r="C13" s="174" t="s">
        <v>644</v>
      </c>
      <c r="D13" s="181">
        <v>231</v>
      </c>
      <c r="E13" s="181" t="s">
        <v>645</v>
      </c>
      <c r="F13" s="178"/>
    </row>
    <row r="14" spans="1:6" ht="13.8" x14ac:dyDescent="0.25">
      <c r="A14" s="276" t="s">
        <v>652</v>
      </c>
      <c r="B14" s="174">
        <v>1</v>
      </c>
      <c r="C14" s="174" t="s">
        <v>644</v>
      </c>
      <c r="D14" s="181">
        <v>0</v>
      </c>
      <c r="E14" s="181">
        <v>422</v>
      </c>
      <c r="F14" s="179"/>
    </row>
    <row r="15" spans="1:6" ht="13.8" x14ac:dyDescent="0.25">
      <c r="A15" s="277"/>
      <c r="B15" s="174">
        <v>2</v>
      </c>
      <c r="C15" s="174" t="s">
        <v>644</v>
      </c>
      <c r="D15" s="181">
        <v>422</v>
      </c>
      <c r="E15" s="181">
        <v>1000</v>
      </c>
      <c r="F15" s="179"/>
    </row>
    <row r="16" spans="1:6" ht="13.8" x14ac:dyDescent="0.25">
      <c r="A16" s="277"/>
      <c r="B16" s="174">
        <v>3</v>
      </c>
      <c r="C16" s="174" t="s">
        <v>644</v>
      </c>
      <c r="D16" s="181">
        <v>1000</v>
      </c>
      <c r="E16" s="181">
        <v>1800</v>
      </c>
      <c r="F16" s="179"/>
    </row>
    <row r="17" spans="1:6" ht="13.8" x14ac:dyDescent="0.25">
      <c r="A17" s="278"/>
      <c r="B17" s="174">
        <v>4</v>
      </c>
      <c r="C17" s="174" t="s">
        <v>644</v>
      </c>
      <c r="D17" s="181">
        <v>1800</v>
      </c>
      <c r="E17" s="181" t="s">
        <v>645</v>
      </c>
      <c r="F17" s="179"/>
    </row>
    <row r="18" spans="1:6" ht="13.8" x14ac:dyDescent="0.25">
      <c r="A18" s="279" t="s">
        <v>651</v>
      </c>
      <c r="B18" s="174">
        <v>1</v>
      </c>
      <c r="C18" s="174" t="s">
        <v>644</v>
      </c>
      <c r="D18" s="181">
        <v>0</v>
      </c>
      <c r="E18" s="181">
        <v>5000</v>
      </c>
      <c r="F18" s="179"/>
    </row>
    <row r="19" spans="1:6" ht="13.8" x14ac:dyDescent="0.25">
      <c r="A19" s="280"/>
      <c r="B19" s="174">
        <v>2</v>
      </c>
      <c r="C19" s="174" t="s">
        <v>644</v>
      </c>
      <c r="D19" s="181">
        <v>5000</v>
      </c>
      <c r="E19" s="181">
        <v>12000</v>
      </c>
      <c r="F19" s="179"/>
    </row>
    <row r="20" spans="1:6" ht="13.8" x14ac:dyDescent="0.25">
      <c r="A20" s="280"/>
      <c r="B20" s="174">
        <v>3</v>
      </c>
      <c r="C20" s="174" t="s">
        <v>644</v>
      </c>
      <c r="D20" s="181">
        <v>12000</v>
      </c>
      <c r="E20" s="181">
        <v>21500</v>
      </c>
      <c r="F20" s="179"/>
    </row>
    <row r="21" spans="1:6" ht="13.8" x14ac:dyDescent="0.25">
      <c r="A21" s="281"/>
      <c r="B21" s="174">
        <v>4</v>
      </c>
      <c r="C21" s="174" t="s">
        <v>644</v>
      </c>
      <c r="D21" s="181">
        <v>21500</v>
      </c>
      <c r="E21" s="181" t="s">
        <v>645</v>
      </c>
      <c r="F21" s="179"/>
    </row>
    <row r="22" spans="1:6" x14ac:dyDescent="0.25">
      <c r="A22" t="s">
        <v>648</v>
      </c>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workbookViewId="0">
      <selection activeCell="H14" sqref="H14"/>
    </sheetView>
  </sheetViews>
  <sheetFormatPr defaultRowHeight="13.2" x14ac:dyDescent="0.25"/>
  <cols>
    <col min="1" max="1" width="41.109375" customWidth="1"/>
    <col min="2" max="2" width="26.88671875" customWidth="1"/>
    <col min="3" max="3" width="0.109375" customWidth="1"/>
    <col min="4" max="4" width="9.109375" hidden="1" customWidth="1"/>
    <col min="5" max="5" width="0.88671875" hidden="1" customWidth="1"/>
    <col min="6" max="6" width="9.109375" hidden="1" customWidth="1"/>
  </cols>
  <sheetData>
    <row r="1" spans="1:6" x14ac:dyDescent="0.25">
      <c r="A1" s="152" t="s">
        <v>30</v>
      </c>
    </row>
    <row r="2" spans="1:6" ht="33" customHeight="1" x14ac:dyDescent="0.25">
      <c r="A2" s="225" t="str">
        <f>Overview!C4&amp;" - Effective from "&amp;Overview!D4&amp;" - "&amp;Overview!F4&amp;" TNUoS Mapping"</f>
        <v>2025/26 - Effective from 1 April 2025 -  TNUoS Mapping</v>
      </c>
      <c r="B2" s="225"/>
      <c r="C2" s="225"/>
      <c r="D2" s="225"/>
      <c r="E2" s="225"/>
      <c r="F2" s="225"/>
    </row>
    <row r="3" spans="1:6" x14ac:dyDescent="0.25">
      <c r="A3" s="172" t="s">
        <v>709</v>
      </c>
      <c r="B3" s="172" t="s">
        <v>710</v>
      </c>
      <c r="C3" s="182"/>
      <c r="D3" s="182"/>
      <c r="E3" s="182"/>
      <c r="F3" s="182"/>
    </row>
    <row r="4" spans="1:6" x14ac:dyDescent="0.25">
      <c r="A4" s="183" t="s">
        <v>708</v>
      </c>
      <c r="B4" s="183" t="s">
        <v>711</v>
      </c>
      <c r="C4" s="182"/>
      <c r="D4" s="182"/>
      <c r="E4" s="182"/>
      <c r="F4" s="182"/>
    </row>
    <row r="5" spans="1:6" x14ac:dyDescent="0.25">
      <c r="A5" s="184" t="s">
        <v>522</v>
      </c>
      <c r="B5" s="184" t="s">
        <v>712</v>
      </c>
      <c r="C5" s="182"/>
      <c r="D5" s="182"/>
      <c r="E5" s="182"/>
      <c r="F5" s="182"/>
    </row>
    <row r="6" spans="1:6" x14ac:dyDescent="0.25">
      <c r="A6" s="184" t="s">
        <v>655</v>
      </c>
      <c r="B6" s="184" t="str">
        <f>$B$5</f>
        <v>n/a (Non-Final Demand Site)</v>
      </c>
      <c r="C6" s="182"/>
      <c r="D6" s="182"/>
      <c r="E6" s="182"/>
      <c r="F6" s="182"/>
    </row>
    <row r="7" spans="1:6" x14ac:dyDescent="0.25">
      <c r="A7" s="183" t="s">
        <v>656</v>
      </c>
      <c r="B7" s="183" t="s">
        <v>713</v>
      </c>
      <c r="C7" s="182"/>
      <c r="D7" s="182"/>
      <c r="E7" s="182"/>
      <c r="F7" s="182"/>
    </row>
    <row r="8" spans="1:6" x14ac:dyDescent="0.25">
      <c r="A8" s="183" t="s">
        <v>657</v>
      </c>
      <c r="B8" s="183" t="s">
        <v>714</v>
      </c>
      <c r="C8" s="182"/>
      <c r="D8" s="182"/>
      <c r="E8" s="182"/>
      <c r="F8" s="182"/>
    </row>
    <row r="9" spans="1:6" x14ac:dyDescent="0.25">
      <c r="A9" s="183" t="s">
        <v>658</v>
      </c>
      <c r="B9" s="183" t="s">
        <v>715</v>
      </c>
      <c r="C9" s="182"/>
      <c r="D9" s="182"/>
      <c r="E9" s="182"/>
      <c r="F9" s="182"/>
    </row>
    <row r="10" spans="1:6" x14ac:dyDescent="0.25">
      <c r="A10" s="183" t="s">
        <v>659</v>
      </c>
      <c r="B10" s="183" t="s">
        <v>716</v>
      </c>
      <c r="C10" s="182"/>
      <c r="D10" s="182"/>
      <c r="E10" s="182"/>
      <c r="F10" s="182"/>
    </row>
    <row r="11" spans="1:6" x14ac:dyDescent="0.25">
      <c r="A11" s="184" t="s">
        <v>193</v>
      </c>
      <c r="B11" s="184" t="str">
        <f t="shared" ref="B11:B12" si="0">$B$5</f>
        <v>n/a (Non-Final Demand Site)</v>
      </c>
      <c r="C11" s="182"/>
      <c r="D11" s="182"/>
      <c r="E11" s="182"/>
      <c r="F11" s="182"/>
    </row>
    <row r="12" spans="1:6" x14ac:dyDescent="0.25">
      <c r="A12" s="184" t="s">
        <v>523</v>
      </c>
      <c r="B12" s="184" t="str">
        <f t="shared" si="0"/>
        <v>n/a (Non-Final Demand Site)</v>
      </c>
      <c r="C12" s="182"/>
      <c r="D12" s="182"/>
      <c r="E12" s="182"/>
      <c r="F12" s="182"/>
    </row>
    <row r="13" spans="1:6" x14ac:dyDescent="0.25">
      <c r="A13" s="183" t="s">
        <v>524</v>
      </c>
      <c r="B13" s="183" t="s">
        <v>717</v>
      </c>
      <c r="C13" s="182"/>
      <c r="D13" s="182"/>
      <c r="E13" s="182"/>
      <c r="F13" s="182"/>
    </row>
    <row r="14" spans="1:6" x14ac:dyDescent="0.25">
      <c r="A14" s="183" t="s">
        <v>525</v>
      </c>
      <c r="B14" s="183" t="s">
        <v>718</v>
      </c>
      <c r="C14" s="182"/>
      <c r="D14" s="182"/>
      <c r="E14" s="182"/>
      <c r="F14" s="182"/>
    </row>
    <row r="15" spans="1:6" x14ac:dyDescent="0.25">
      <c r="A15" s="183" t="s">
        <v>526</v>
      </c>
      <c r="B15" s="183" t="s">
        <v>719</v>
      </c>
      <c r="C15" s="182"/>
      <c r="D15" s="182"/>
      <c r="E15" s="182"/>
      <c r="F15" s="182"/>
    </row>
    <row r="16" spans="1:6" x14ac:dyDescent="0.25">
      <c r="A16" s="183" t="s">
        <v>527</v>
      </c>
      <c r="B16" s="183" t="s">
        <v>720</v>
      </c>
      <c r="C16" s="182"/>
      <c r="D16" s="182"/>
      <c r="E16" s="182"/>
      <c r="F16" s="182"/>
    </row>
    <row r="17" spans="1:6" x14ac:dyDescent="0.25">
      <c r="A17" s="184" t="s">
        <v>528</v>
      </c>
      <c r="B17" s="184" t="str">
        <f>$B$5</f>
        <v>n/a (Non-Final Demand Site)</v>
      </c>
      <c r="C17" s="182"/>
      <c r="D17" s="182"/>
      <c r="E17" s="182"/>
      <c r="F17" s="182"/>
    </row>
    <row r="18" spans="1:6" x14ac:dyDescent="0.25">
      <c r="A18" s="183" t="s">
        <v>529</v>
      </c>
      <c r="B18" s="183" t="s">
        <v>717</v>
      </c>
      <c r="C18" s="182"/>
      <c r="D18" s="182"/>
      <c r="E18" s="182"/>
      <c r="F18" s="182"/>
    </row>
    <row r="19" spans="1:6" x14ac:dyDescent="0.25">
      <c r="A19" s="183" t="s">
        <v>530</v>
      </c>
      <c r="B19" s="183" t="s">
        <v>718</v>
      </c>
      <c r="C19" s="182"/>
      <c r="D19" s="182"/>
      <c r="E19" s="182"/>
      <c r="F19" s="182"/>
    </row>
    <row r="20" spans="1:6" x14ac:dyDescent="0.25">
      <c r="A20" s="183" t="s">
        <v>531</v>
      </c>
      <c r="B20" s="183" t="s">
        <v>719</v>
      </c>
      <c r="C20" s="182"/>
      <c r="D20" s="182"/>
      <c r="E20" s="182"/>
      <c r="F20" s="182"/>
    </row>
    <row r="21" spans="1:6" x14ac:dyDescent="0.25">
      <c r="A21" s="183" t="s">
        <v>532</v>
      </c>
      <c r="B21" s="183" t="s">
        <v>720</v>
      </c>
      <c r="C21" s="182"/>
      <c r="D21" s="182"/>
      <c r="E21" s="182"/>
      <c r="F21" s="182"/>
    </row>
    <row r="22" spans="1:6" x14ac:dyDescent="0.25">
      <c r="A22" s="184" t="s">
        <v>533</v>
      </c>
      <c r="B22" s="184" t="str">
        <f>$B$5</f>
        <v>n/a (Non-Final Demand Site)</v>
      </c>
      <c r="C22" s="182"/>
      <c r="D22" s="182"/>
      <c r="E22" s="182"/>
      <c r="F22" s="182"/>
    </row>
    <row r="23" spans="1:6" x14ac:dyDescent="0.25">
      <c r="A23" s="183" t="s">
        <v>534</v>
      </c>
      <c r="B23" s="183" t="s">
        <v>721</v>
      </c>
      <c r="C23" s="182"/>
      <c r="D23" s="182"/>
      <c r="E23" s="182"/>
      <c r="F23" s="182"/>
    </row>
    <row r="24" spans="1:6" x14ac:dyDescent="0.25">
      <c r="A24" s="183" t="s">
        <v>535</v>
      </c>
      <c r="B24" s="183" t="s">
        <v>722</v>
      </c>
      <c r="C24" s="182"/>
      <c r="D24" s="182"/>
      <c r="E24" s="182"/>
      <c r="F24" s="182"/>
    </row>
    <row r="25" spans="1:6" x14ac:dyDescent="0.25">
      <c r="A25" s="183" t="s">
        <v>536</v>
      </c>
      <c r="B25" s="183" t="s">
        <v>723</v>
      </c>
      <c r="C25" s="182"/>
      <c r="D25" s="182"/>
      <c r="E25" s="182"/>
      <c r="F25" s="182"/>
    </row>
    <row r="26" spans="1:6" x14ac:dyDescent="0.25">
      <c r="A26" s="183" t="s">
        <v>537</v>
      </c>
      <c r="B26" s="183" t="s">
        <v>724</v>
      </c>
      <c r="C26" s="182"/>
      <c r="D26" s="182"/>
      <c r="E26" s="182"/>
      <c r="F26" s="182"/>
    </row>
    <row r="27" spans="1:6" x14ac:dyDescent="0.25">
      <c r="A27" s="184" t="s">
        <v>197</v>
      </c>
      <c r="B27" s="184" t="s">
        <v>725</v>
      </c>
      <c r="C27" s="182"/>
      <c r="D27" s="182"/>
      <c r="E27" s="182"/>
      <c r="F27" s="182"/>
    </row>
    <row r="28" spans="1:6" x14ac:dyDescent="0.25">
      <c r="A28" s="184" t="s">
        <v>198</v>
      </c>
      <c r="B28" s="184" t="str">
        <f t="shared" ref="B28:B36" si="1">$B$5</f>
        <v>n/a (Non-Final Demand Site)</v>
      </c>
      <c r="C28" s="182"/>
      <c r="D28" s="182"/>
      <c r="E28" s="182"/>
      <c r="F28" s="182"/>
    </row>
    <row r="29" spans="1:6" x14ac:dyDescent="0.25">
      <c r="A29" s="184" t="s">
        <v>199</v>
      </c>
      <c r="B29" s="184" t="str">
        <f t="shared" si="1"/>
        <v>n/a (Non-Final Demand Site)</v>
      </c>
      <c r="C29" s="182"/>
      <c r="D29" s="182"/>
      <c r="E29" s="182"/>
      <c r="F29" s="182"/>
    </row>
    <row r="30" spans="1:6" x14ac:dyDescent="0.25">
      <c r="A30" s="184" t="s">
        <v>200</v>
      </c>
      <c r="B30" s="184" t="str">
        <f t="shared" si="1"/>
        <v>n/a (Non-Final Demand Site)</v>
      </c>
      <c r="C30" s="182"/>
      <c r="D30" s="182"/>
      <c r="E30" s="182"/>
      <c r="F30" s="182"/>
    </row>
    <row r="31" spans="1:6" x14ac:dyDescent="0.25">
      <c r="A31" s="184" t="s">
        <v>201</v>
      </c>
      <c r="B31" s="184" t="str">
        <f t="shared" si="1"/>
        <v>n/a (Non-Final Demand Site)</v>
      </c>
      <c r="C31" s="182"/>
      <c r="D31" s="182"/>
      <c r="E31" s="182"/>
      <c r="F31" s="182"/>
    </row>
    <row r="32" spans="1:6" x14ac:dyDescent="0.25">
      <c r="A32" s="184" t="s">
        <v>202</v>
      </c>
      <c r="B32" s="184" t="str">
        <f t="shared" si="1"/>
        <v>n/a (Non-Final Demand Site)</v>
      </c>
      <c r="C32" s="182"/>
      <c r="D32" s="182"/>
      <c r="E32" s="182"/>
      <c r="F32" s="182"/>
    </row>
    <row r="33" spans="1:6" x14ac:dyDescent="0.25">
      <c r="A33" s="184" t="s">
        <v>203</v>
      </c>
      <c r="B33" s="184" t="str">
        <f t="shared" si="1"/>
        <v>n/a (Non-Final Demand Site)</v>
      </c>
      <c r="C33" s="182"/>
      <c r="D33" s="182"/>
      <c r="E33" s="182"/>
      <c r="F33" s="182"/>
    </row>
    <row r="34" spans="1:6" x14ac:dyDescent="0.25">
      <c r="A34" s="184" t="s">
        <v>204</v>
      </c>
      <c r="B34" s="184" t="str">
        <f t="shared" si="1"/>
        <v>n/a (Non-Final Demand Site)</v>
      </c>
      <c r="C34" s="182"/>
      <c r="D34" s="182"/>
      <c r="E34" s="182"/>
      <c r="F34" s="182"/>
    </row>
    <row r="35" spans="1:6" x14ac:dyDescent="0.25">
      <c r="A35" s="184" t="s">
        <v>205</v>
      </c>
      <c r="B35" s="184" t="str">
        <f t="shared" si="1"/>
        <v>n/a (Non-Final Demand Site)</v>
      </c>
      <c r="C35" s="182"/>
      <c r="D35" s="182"/>
      <c r="E35" s="182"/>
      <c r="F35" s="182"/>
    </row>
    <row r="36" spans="1:6" x14ac:dyDescent="0.25">
      <c r="A36" s="184" t="s">
        <v>730</v>
      </c>
      <c r="B36" s="184" t="str">
        <f t="shared" si="1"/>
        <v>n/a (Non-Final Demand Site)</v>
      </c>
      <c r="C36" s="182"/>
      <c r="D36" s="182"/>
      <c r="E36" s="182"/>
      <c r="F36" s="182"/>
    </row>
    <row r="37" spans="1:6" x14ac:dyDescent="0.25">
      <c r="A37" s="183" t="s">
        <v>731</v>
      </c>
      <c r="B37" s="183" t="s">
        <v>726</v>
      </c>
      <c r="C37" s="182"/>
      <c r="D37" s="182"/>
      <c r="E37" s="182"/>
      <c r="F37" s="182"/>
    </row>
    <row r="38" spans="1:6" x14ac:dyDescent="0.25">
      <c r="A38" s="183" t="s">
        <v>732</v>
      </c>
      <c r="B38" s="183" t="s">
        <v>727</v>
      </c>
      <c r="C38" s="182"/>
      <c r="D38" s="182"/>
      <c r="E38" s="182"/>
      <c r="F38" s="182"/>
    </row>
    <row r="39" spans="1:6" x14ac:dyDescent="0.25">
      <c r="A39" s="183" t="s">
        <v>733</v>
      </c>
      <c r="B39" s="183" t="s">
        <v>728</v>
      </c>
      <c r="C39" s="182"/>
      <c r="D39" s="182"/>
      <c r="E39" s="182"/>
      <c r="F39" s="182"/>
    </row>
    <row r="40" spans="1:6" x14ac:dyDescent="0.25">
      <c r="A40" s="183" t="s">
        <v>734</v>
      </c>
      <c r="B40" s="183" t="s">
        <v>729</v>
      </c>
      <c r="C40" s="182"/>
      <c r="D40" s="182"/>
      <c r="E40" s="182"/>
      <c r="F40" s="182"/>
    </row>
  </sheetData>
  <mergeCells count="1">
    <mergeCell ref="A2:F2"/>
  </mergeCells>
  <hyperlinks>
    <hyperlink ref="A1" location="Overview!A1" display="Back to Overview"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zoomScaleNormal="100" workbookViewId="0">
      <selection activeCell="B1" sqref="B1"/>
    </sheetView>
  </sheetViews>
  <sheetFormatPr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s>
  <sheetData>
    <row r="1" spans="1:154" x14ac:dyDescent="0.25">
      <c r="B1" s="91" t="s">
        <v>30</v>
      </c>
    </row>
    <row r="2" spans="1:154" s="2" customFormat="1" ht="21.75" customHeight="1" x14ac:dyDescent="0.25">
      <c r="B2" s="282" t="str">
        <f>Overview!B4&amp; " - Effective from "&amp;Overview!D4&amp;" - "&amp;Overview!E4</f>
        <v>Fulcrum Electricity Assets Ltd - GSP_E  - Effective from 1 April 2025 - Final</v>
      </c>
      <c r="C2" s="283"/>
      <c r="D2" s="283"/>
      <c r="E2" s="283"/>
      <c r="F2" s="283"/>
      <c r="G2" s="283"/>
      <c r="H2" s="283"/>
      <c r="I2" s="283"/>
      <c r="J2" s="283"/>
      <c r="K2" s="283"/>
      <c r="L2" s="283"/>
      <c r="M2" s="283"/>
      <c r="N2" s="283"/>
      <c r="O2" s="283"/>
      <c r="P2" s="283"/>
      <c r="Q2" s="283"/>
      <c r="R2" s="283"/>
      <c r="S2" s="283"/>
      <c r="T2" s="284"/>
      <c r="U2"/>
      <c r="V2"/>
      <c r="W2"/>
      <c r="X2"/>
      <c r="Y2"/>
      <c r="Z2"/>
      <c r="AA2"/>
      <c r="AB2" s="28"/>
      <c r="AC2" s="54" t="s">
        <v>210</v>
      </c>
      <c r="AD2" s="54" t="s">
        <v>212</v>
      </c>
      <c r="AE2" s="54" t="s">
        <v>211</v>
      </c>
      <c r="AF2" s="14" t="s">
        <v>36</v>
      </c>
      <c r="AG2" s="14" t="s">
        <v>37</v>
      </c>
      <c r="AH2" s="28" t="s">
        <v>176</v>
      </c>
      <c r="AI2" s="14" t="s">
        <v>64</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5" customFormat="1" ht="9" customHeight="1" x14ac:dyDescent="0.25">
      <c r="A3" s="104"/>
      <c r="B3" s="104"/>
      <c r="C3" s="104"/>
      <c r="D3" s="104"/>
      <c r="E3" s="104"/>
      <c r="F3" s="104"/>
      <c r="G3" s="104"/>
      <c r="H3" s="104"/>
      <c r="I3" s="104"/>
      <c r="J3" s="104"/>
      <c r="K3" s="104"/>
      <c r="L3"/>
      <c r="M3"/>
      <c r="N3"/>
      <c r="O3"/>
      <c r="P3"/>
      <c r="Q3"/>
      <c r="R3"/>
      <c r="S3"/>
      <c r="T3"/>
      <c r="U3"/>
      <c r="V3"/>
      <c r="W3"/>
      <c r="X3"/>
      <c r="Y3"/>
      <c r="Z3"/>
      <c r="AA3"/>
      <c r="AB3" s="16" t="s">
        <v>190</v>
      </c>
      <c r="AC3" s="138" t="s">
        <v>216</v>
      </c>
      <c r="AD3" s="139" t="s">
        <v>218</v>
      </c>
      <c r="AE3" s="140" t="s">
        <v>211</v>
      </c>
      <c r="AF3" s="146" t="s">
        <v>220</v>
      </c>
      <c r="AG3" s="141" t="s">
        <v>223</v>
      </c>
      <c r="AH3" s="141" t="s">
        <v>223</v>
      </c>
      <c r="AI3" s="142" t="s">
        <v>223</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88" t="s">
        <v>214</v>
      </c>
      <c r="C4" s="289"/>
      <c r="D4" s="289"/>
      <c r="E4" s="289"/>
      <c r="F4" s="289"/>
      <c r="G4" s="289"/>
      <c r="H4" s="289"/>
      <c r="I4" s="290"/>
      <c r="L4" s="288" t="s">
        <v>215</v>
      </c>
      <c r="M4" s="289"/>
      <c r="N4" s="289"/>
      <c r="O4" s="289"/>
      <c r="P4" s="289"/>
      <c r="Q4" s="289"/>
      <c r="R4" s="289"/>
      <c r="S4" s="289"/>
      <c r="T4" s="290"/>
      <c r="AB4" s="16" t="s">
        <v>191</v>
      </c>
      <c r="AC4" s="138" t="s">
        <v>216</v>
      </c>
      <c r="AD4" s="139" t="s">
        <v>218</v>
      </c>
      <c r="AE4" s="140" t="s">
        <v>211</v>
      </c>
      <c r="AF4" s="141" t="s">
        <v>223</v>
      </c>
      <c r="AG4" s="141" t="s">
        <v>223</v>
      </c>
      <c r="AH4" s="141" t="s">
        <v>223</v>
      </c>
      <c r="AI4" s="142" t="s">
        <v>223</v>
      </c>
    </row>
    <row r="5" spans="1:154" ht="18" customHeight="1" x14ac:dyDescent="0.25">
      <c r="B5" s="292" t="s">
        <v>146</v>
      </c>
      <c r="C5" s="292"/>
      <c r="D5" s="292"/>
      <c r="E5" s="292"/>
      <c r="F5" s="292"/>
      <c r="G5" s="292"/>
      <c r="H5" s="292"/>
      <c r="I5" s="292"/>
      <c r="L5" s="292" t="s">
        <v>148</v>
      </c>
      <c r="M5" s="292"/>
      <c r="N5" s="292"/>
      <c r="O5" s="292"/>
      <c r="P5" s="292"/>
      <c r="Q5" s="292"/>
      <c r="R5" s="292"/>
      <c r="S5" s="292"/>
      <c r="T5" s="292"/>
      <c r="AB5" s="16" t="s">
        <v>192</v>
      </c>
      <c r="AC5" s="138" t="s">
        <v>216</v>
      </c>
      <c r="AD5" s="139" t="s">
        <v>218</v>
      </c>
      <c r="AE5" s="140" t="s">
        <v>211</v>
      </c>
      <c r="AF5" s="146" t="s">
        <v>220</v>
      </c>
      <c r="AG5" s="141" t="s">
        <v>223</v>
      </c>
      <c r="AH5" s="141" t="s">
        <v>223</v>
      </c>
      <c r="AI5" s="142" t="s">
        <v>223</v>
      </c>
    </row>
    <row r="6" spans="1:154" s="106" customFormat="1" ht="27.75" customHeight="1" x14ac:dyDescent="0.25">
      <c r="B6" s="291" t="s">
        <v>152</v>
      </c>
      <c r="C6" s="291"/>
      <c r="D6" s="291"/>
      <c r="E6" s="291"/>
      <c r="F6" s="291"/>
      <c r="G6" s="291"/>
      <c r="H6" s="291"/>
      <c r="I6" s="291"/>
      <c r="L6" s="291" t="s">
        <v>153</v>
      </c>
      <c r="M6" s="291"/>
      <c r="N6" s="291"/>
      <c r="O6" s="291"/>
      <c r="P6" s="291"/>
      <c r="Q6" s="291"/>
      <c r="R6" s="291"/>
      <c r="S6" s="291"/>
      <c r="T6" s="291"/>
      <c r="AB6" s="16" t="s">
        <v>193</v>
      </c>
      <c r="AC6" s="138" t="s">
        <v>216</v>
      </c>
      <c r="AD6" s="139" t="s">
        <v>218</v>
      </c>
      <c r="AE6" s="140" t="s">
        <v>211</v>
      </c>
      <c r="AF6" s="141" t="s">
        <v>223</v>
      </c>
      <c r="AG6" s="141" t="s">
        <v>223</v>
      </c>
      <c r="AH6" s="141" t="s">
        <v>223</v>
      </c>
      <c r="AI6" s="142" t="s">
        <v>223</v>
      </c>
    </row>
    <row r="7" spans="1:154" ht="18" customHeight="1" x14ac:dyDescent="0.25">
      <c r="B7" s="292" t="s">
        <v>147</v>
      </c>
      <c r="C7" s="292"/>
      <c r="D7" s="292"/>
      <c r="E7" s="292"/>
      <c r="F7" s="292"/>
      <c r="G7" s="292"/>
      <c r="H7" s="292"/>
      <c r="I7" s="292"/>
      <c r="L7" s="292" t="s">
        <v>149</v>
      </c>
      <c r="M7" s="292"/>
      <c r="N7" s="292"/>
      <c r="O7" s="292"/>
      <c r="P7" s="292"/>
      <c r="Q7" s="292"/>
      <c r="R7" s="292"/>
      <c r="S7" s="292"/>
      <c r="T7" s="292"/>
      <c r="AB7" s="16" t="s">
        <v>194</v>
      </c>
      <c r="AC7" s="138" t="s">
        <v>216</v>
      </c>
      <c r="AD7" s="139" t="s">
        <v>218</v>
      </c>
      <c r="AE7" s="140" t="s">
        <v>211</v>
      </c>
      <c r="AF7" s="146" t="s">
        <v>220</v>
      </c>
      <c r="AG7" s="146" t="s">
        <v>221</v>
      </c>
      <c r="AH7" s="147" t="s">
        <v>222</v>
      </c>
      <c r="AI7" s="148" t="s">
        <v>64</v>
      </c>
    </row>
    <row r="8" spans="1:154" ht="8.25" customHeight="1" x14ac:dyDescent="0.25">
      <c r="AB8" s="16" t="s">
        <v>195</v>
      </c>
      <c r="AC8" s="138" t="s">
        <v>216</v>
      </c>
      <c r="AD8" s="139" t="s">
        <v>218</v>
      </c>
      <c r="AE8" s="140" t="s">
        <v>211</v>
      </c>
      <c r="AF8" s="146" t="s">
        <v>220</v>
      </c>
      <c r="AG8" s="146" t="s">
        <v>221</v>
      </c>
      <c r="AH8" s="147" t="s">
        <v>222</v>
      </c>
      <c r="AI8" s="143" t="s">
        <v>64</v>
      </c>
    </row>
    <row r="9" spans="1:154" ht="72" customHeight="1" x14ac:dyDescent="0.25">
      <c r="B9" s="107" t="s">
        <v>150</v>
      </c>
      <c r="C9" s="108" t="str">
        <f>IFERROR(VLOOKUP($B$10,$AB$2:$AI$18,2,FALSE),AC2)</f>
        <v>Red unit charge
p/kWh</v>
      </c>
      <c r="D9" s="108" t="str">
        <f>IFERROR(VLOOKUP($B$10,$AB$2:$AI$18,3,FALSE),AD2)</f>
        <v>Amber unit charge
p/kWh</v>
      </c>
      <c r="E9" s="108" t="str">
        <f>IFERROR(VLOOKUP($B$10,$AB$2:$AI$18,4,FALSE),AE2)</f>
        <v>Green unit charge
p/kWh</v>
      </c>
      <c r="F9" s="108" t="str">
        <f>IFERROR(VLOOKUP($B$10,$AB$2:$AI$18,5,FALSE),AF2)</f>
        <v>Fixed charge 
p/MPAN/day</v>
      </c>
      <c r="G9" s="108" t="str">
        <f>IFERROR(VLOOKUP($B$10,$AB$2:$AI$18,6,FALSE),AG2)</f>
        <v>Capacity charge 
p/kVA/day</v>
      </c>
      <c r="H9" s="108" t="str">
        <f>IFERROR(VLOOKUP($B$10,$AB$2:$AI$18,7,FALSE),AH2)</f>
        <v>Exceeded Capacity charge 
p/kVA/day</v>
      </c>
      <c r="I9" s="108" t="str">
        <f>IFERROR(VLOOKUP($B$10,$AB$2:$AI$18,8,FALSE),AI2)</f>
        <v>Reactive power charge
p/kVArh</v>
      </c>
      <c r="L9" s="107" t="s">
        <v>151</v>
      </c>
      <c r="M9" s="125" t="str">
        <f>'Annex 2 Designated EHV charges'!I10</f>
        <v>Import
Super Red
unit charge
(p/kWh)</v>
      </c>
      <c r="N9" s="125" t="str">
        <f>'Annex 2 Designated EHV charges'!J10</f>
        <v>Import
fixed charge
(p/day)</v>
      </c>
      <c r="O9" s="125" t="str">
        <f>'Annex 2 Designated EHV charges'!K10</f>
        <v>Import
capacity charge
(p/kVA/day)</v>
      </c>
      <c r="P9" s="125" t="str">
        <f>'Annex 2 Designated EHV charges'!L10</f>
        <v>Import
exceeded capacity charge
(p/kVA/day)</v>
      </c>
      <c r="Q9" s="126" t="str">
        <f>'Annex 2 Designated EHV charges'!M10</f>
        <v>Export
Super Red
unit charge
(p/kWh)</v>
      </c>
      <c r="R9" s="126" t="str">
        <f>'Annex 2 Designated EHV charges'!N10</f>
        <v>Export
fixed charge
(p/day)</v>
      </c>
      <c r="S9" s="126" t="str">
        <f>'Annex 2 Designated EHV charges'!O10</f>
        <v>Export
capacity charge
(p/kVA/day)</v>
      </c>
      <c r="T9" s="126" t="str">
        <f>'Annex 2 Designated EHV charges'!P10</f>
        <v>Export
exceeded capacity charge
(p/kVA/day)</v>
      </c>
      <c r="AB9" s="16" t="s">
        <v>196</v>
      </c>
      <c r="AC9" s="138" t="s">
        <v>216</v>
      </c>
      <c r="AD9" s="139" t="s">
        <v>218</v>
      </c>
      <c r="AE9" s="140" t="s">
        <v>211</v>
      </c>
      <c r="AF9" s="146" t="s">
        <v>220</v>
      </c>
      <c r="AG9" s="146" t="s">
        <v>221</v>
      </c>
      <c r="AH9" s="147" t="s">
        <v>222</v>
      </c>
      <c r="AI9" s="143" t="s">
        <v>64</v>
      </c>
    </row>
    <row r="10" spans="1:154" ht="30" customHeight="1" x14ac:dyDescent="0.25">
      <c r="B10" s="98" t="s">
        <v>194</v>
      </c>
      <c r="C10" s="122" t="str">
        <f>IFERROR(VLOOKUP($B$10,'Annex 1 LV, HV and UMS charges'!$A:$K,4,FALSE),"")</f>
        <v/>
      </c>
      <c r="D10" s="123" t="str">
        <f>IFERROR(VLOOKUP($B$10,'Annex 1 LV, HV and UMS charges'!$A:$K,5,FALSE),"")</f>
        <v/>
      </c>
      <c r="E10" s="123" t="str">
        <f>IFERROR(VLOOKUP($B$10,'Annex 1 LV, HV and UMS charges'!$A:$K,6,FALSE),"")</f>
        <v/>
      </c>
      <c r="F10" s="100" t="str">
        <f>IFERROR(VLOOKUP($B$10,'Annex 1 LV, HV and UMS charges'!$A:$K,7,FALSE),"")</f>
        <v/>
      </c>
      <c r="G10" s="100" t="str">
        <f>IFERROR(VLOOKUP($B$10,'Annex 1 LV, HV and UMS charges'!$A:$K,8,FALSE),"")</f>
        <v/>
      </c>
      <c r="H10" s="100" t="str">
        <f>IFERROR(VLOOKUP($B$10,'Annex 1 LV, HV and UMS charges'!$A:$K,9,FALSE),"")</f>
        <v/>
      </c>
      <c r="I10" s="100" t="str">
        <f>IFERROR(VLOOKUP($B$10,'Annex 1 LV, HV and UMS charges'!$A:$K,10,FALSE),"")</f>
        <v/>
      </c>
      <c r="L10" s="98"/>
      <c r="M10" s="100" t="str">
        <f>IFERROR(VLOOKUP($L$10,'Annex 2 Designated EHV charges'!$G:$O,2,FALSE),"")</f>
        <v/>
      </c>
      <c r="N10" s="100" t="str">
        <f>IFERROR(VLOOKUP($L$10,'Annex 2 Designated EHV charges'!$G:$O,3,FALSE),"")</f>
        <v/>
      </c>
      <c r="O10" s="100" t="str">
        <f>IFERROR(VLOOKUP($L$10,'Annex 2 Designated EHV charges'!$G:$O,4,FALSE),"")</f>
        <v/>
      </c>
      <c r="P10" s="100" t="str">
        <f>IFERROR(VLOOKUP($L$10,'Annex 2 Designated EHV charges'!$G:$O,5,FALSE),"")</f>
        <v/>
      </c>
      <c r="Q10" s="110" t="str">
        <f>IFERROR(VLOOKUP($L$10,'Annex 2 Designated EHV charges'!$G:$O,6,FALSE),"")</f>
        <v/>
      </c>
      <c r="R10" s="110" t="str">
        <f>IFERROR(VLOOKUP($L$10,'Annex 2 Designated EHV charges'!$G:$O,7,FALSE),"")</f>
        <v/>
      </c>
      <c r="S10" s="110" t="str">
        <f>IFERROR(VLOOKUP($L$10,'Annex 2 Designated EHV charges'!$G:$O,8,FALSE),"")</f>
        <v/>
      </c>
      <c r="T10" s="110" t="str">
        <f>IFERROR(VLOOKUP($L$10,'Annex 2 Designated EHV charges'!$G:$O,9,FALSE),"")</f>
        <v/>
      </c>
      <c r="AB10" s="16" t="s">
        <v>197</v>
      </c>
      <c r="AC10" s="144" t="s">
        <v>217</v>
      </c>
      <c r="AD10" s="145" t="s">
        <v>219</v>
      </c>
      <c r="AE10" s="140" t="s">
        <v>211</v>
      </c>
      <c r="AF10" s="141" t="s">
        <v>223</v>
      </c>
      <c r="AG10" s="141" t="s">
        <v>223</v>
      </c>
      <c r="AH10" s="141" t="s">
        <v>223</v>
      </c>
      <c r="AI10" s="141" t="s">
        <v>223</v>
      </c>
    </row>
    <row r="11" spans="1:154" ht="7.5" customHeight="1" x14ac:dyDescent="0.25">
      <c r="AB11" s="16" t="s">
        <v>198</v>
      </c>
      <c r="AC11" s="138" t="s">
        <v>216</v>
      </c>
      <c r="AD11" s="139" t="s">
        <v>218</v>
      </c>
      <c r="AE11" s="140" t="s">
        <v>211</v>
      </c>
      <c r="AF11" s="146" t="s">
        <v>220</v>
      </c>
      <c r="AG11" s="141" t="s">
        <v>223</v>
      </c>
      <c r="AH11" s="141" t="s">
        <v>223</v>
      </c>
      <c r="AI11" s="141" t="s">
        <v>223</v>
      </c>
    </row>
    <row r="12" spans="1:154" ht="88.5" customHeight="1" x14ac:dyDescent="0.25">
      <c r="B12" s="111" t="s">
        <v>116</v>
      </c>
      <c r="C12" s="108" t="str">
        <f>C9</f>
        <v>Red unit charge
p/kWh</v>
      </c>
      <c r="D12" s="108" t="str">
        <f>D9</f>
        <v>Amber unit charge
p/kWh</v>
      </c>
      <c r="E12" s="108" t="str">
        <f>E9</f>
        <v>Green unit charge
p/kWh</v>
      </c>
      <c r="F12" s="108" t="s">
        <v>117</v>
      </c>
      <c r="G12" s="108" t="s">
        <v>114</v>
      </c>
      <c r="H12" s="108" t="s">
        <v>179</v>
      </c>
      <c r="I12" s="108" t="s">
        <v>115</v>
      </c>
      <c r="L12" s="111" t="s">
        <v>116</v>
      </c>
      <c r="M12" s="108" t="s">
        <v>136</v>
      </c>
      <c r="N12" s="108" t="s">
        <v>117</v>
      </c>
      <c r="O12" s="108" t="s">
        <v>132</v>
      </c>
      <c r="P12" s="108" t="s">
        <v>179</v>
      </c>
      <c r="Q12" s="109" t="s">
        <v>134</v>
      </c>
      <c r="R12" s="109" t="s">
        <v>117</v>
      </c>
      <c r="S12" s="109" t="s">
        <v>133</v>
      </c>
      <c r="T12" s="109" t="s">
        <v>179</v>
      </c>
      <c r="AB12" s="16" t="s">
        <v>199</v>
      </c>
      <c r="AC12" s="138" t="s">
        <v>216</v>
      </c>
      <c r="AD12" s="139" t="s">
        <v>218</v>
      </c>
      <c r="AE12" s="140" t="s">
        <v>211</v>
      </c>
      <c r="AF12" s="146" t="s">
        <v>220</v>
      </c>
      <c r="AG12" s="141" t="s">
        <v>223</v>
      </c>
      <c r="AH12" s="141" t="s">
        <v>223</v>
      </c>
      <c r="AI12" s="141" t="s">
        <v>223</v>
      </c>
    </row>
    <row r="13" spans="1:154" ht="30" customHeight="1" x14ac:dyDescent="0.25">
      <c r="B13" s="112" t="s">
        <v>118</v>
      </c>
      <c r="C13" s="117"/>
      <c r="D13" s="117"/>
      <c r="E13" s="117"/>
      <c r="F13" s="117"/>
      <c r="G13" s="117"/>
      <c r="H13" s="117"/>
      <c r="I13" s="117"/>
      <c r="L13" s="112" t="s">
        <v>118</v>
      </c>
      <c r="M13" s="101"/>
      <c r="N13" s="101"/>
      <c r="O13" s="101"/>
      <c r="P13" s="101"/>
      <c r="Q13" s="102"/>
      <c r="R13" s="102">
        <f>N13</f>
        <v>0</v>
      </c>
      <c r="S13" s="102"/>
      <c r="T13" s="102"/>
      <c r="AB13" s="16" t="s">
        <v>200</v>
      </c>
      <c r="AC13" s="138" t="s">
        <v>216</v>
      </c>
      <c r="AD13" s="139" t="s">
        <v>218</v>
      </c>
      <c r="AE13" s="140" t="s">
        <v>211</v>
      </c>
      <c r="AF13" s="146" t="s">
        <v>220</v>
      </c>
      <c r="AG13" s="141" t="s">
        <v>223</v>
      </c>
      <c r="AH13" s="141" t="s">
        <v>223</v>
      </c>
      <c r="AI13" s="143" t="s">
        <v>64</v>
      </c>
    </row>
    <row r="14" spans="1:154" ht="30" customHeight="1" x14ac:dyDescent="0.25">
      <c r="B14" s="113" t="s">
        <v>120</v>
      </c>
      <c r="C14" s="99">
        <f t="shared" ref="C14:I14" si="0">C13</f>
        <v>0</v>
      </c>
      <c r="D14" s="99">
        <f t="shared" si="0"/>
        <v>0</v>
      </c>
      <c r="E14" s="99">
        <f t="shared" si="0"/>
        <v>0</v>
      </c>
      <c r="F14" s="99">
        <f t="shared" si="0"/>
        <v>0</v>
      </c>
      <c r="G14" s="99">
        <f t="shared" si="0"/>
        <v>0</v>
      </c>
      <c r="H14" s="99">
        <f t="shared" si="0"/>
        <v>0</v>
      </c>
      <c r="I14" s="99">
        <f t="shared" si="0"/>
        <v>0</v>
      </c>
      <c r="L14" s="113" t="s">
        <v>120</v>
      </c>
      <c r="M14" s="99">
        <f>M13</f>
        <v>0</v>
      </c>
      <c r="N14" s="99">
        <f t="shared" ref="N14:T14" si="1">N13</f>
        <v>0</v>
      </c>
      <c r="O14" s="99">
        <f t="shared" si="1"/>
        <v>0</v>
      </c>
      <c r="P14" s="99">
        <f t="shared" si="1"/>
        <v>0</v>
      </c>
      <c r="Q14" s="103">
        <f t="shared" si="1"/>
        <v>0</v>
      </c>
      <c r="R14" s="103">
        <f t="shared" si="1"/>
        <v>0</v>
      </c>
      <c r="S14" s="103">
        <f t="shared" si="1"/>
        <v>0</v>
      </c>
      <c r="T14" s="103">
        <f t="shared" si="1"/>
        <v>0</v>
      </c>
      <c r="AB14" s="16" t="s">
        <v>201</v>
      </c>
      <c r="AC14" s="138" t="s">
        <v>216</v>
      </c>
      <c r="AD14" s="139" t="s">
        <v>218</v>
      </c>
      <c r="AE14" s="140" t="s">
        <v>211</v>
      </c>
      <c r="AF14" s="146" t="s">
        <v>220</v>
      </c>
      <c r="AG14" s="141" t="s">
        <v>223</v>
      </c>
      <c r="AH14" s="141" t="s">
        <v>223</v>
      </c>
      <c r="AI14" s="141" t="s">
        <v>223</v>
      </c>
    </row>
    <row r="15" spans="1:154" ht="7.5" customHeight="1" x14ac:dyDescent="0.25">
      <c r="AB15" s="16" t="s">
        <v>202</v>
      </c>
      <c r="AC15" s="138" t="s">
        <v>216</v>
      </c>
      <c r="AD15" s="139" t="s">
        <v>218</v>
      </c>
      <c r="AE15" s="140" t="s">
        <v>211</v>
      </c>
      <c r="AF15" s="146" t="s">
        <v>220</v>
      </c>
      <c r="AG15" s="141" t="s">
        <v>223</v>
      </c>
      <c r="AH15" s="141" t="s">
        <v>223</v>
      </c>
      <c r="AI15" s="143" t="s">
        <v>64</v>
      </c>
    </row>
    <row r="16" spans="1:154" ht="63.75" customHeight="1" x14ac:dyDescent="0.25">
      <c r="B16" s="111" t="s">
        <v>119</v>
      </c>
      <c r="C16" s="108" t="s">
        <v>129</v>
      </c>
      <c r="D16" s="108" t="s">
        <v>130</v>
      </c>
      <c r="E16" s="108" t="s">
        <v>131</v>
      </c>
      <c r="F16" s="108" t="s">
        <v>125</v>
      </c>
      <c r="G16" s="108" t="s">
        <v>124</v>
      </c>
      <c r="H16" s="108" t="s">
        <v>180</v>
      </c>
      <c r="I16" s="108" t="s">
        <v>123</v>
      </c>
      <c r="L16" s="111" t="s">
        <v>119</v>
      </c>
      <c r="M16" s="108" t="s">
        <v>137</v>
      </c>
      <c r="N16" s="108" t="s">
        <v>135</v>
      </c>
      <c r="O16" s="108" t="s">
        <v>140</v>
      </c>
      <c r="P16" s="108" t="s">
        <v>181</v>
      </c>
      <c r="Q16" s="109" t="s">
        <v>138</v>
      </c>
      <c r="R16" s="109" t="s">
        <v>139</v>
      </c>
      <c r="S16" s="109" t="s">
        <v>141</v>
      </c>
      <c r="T16" s="109" t="s">
        <v>182</v>
      </c>
      <c r="AB16" s="16" t="s">
        <v>203</v>
      </c>
      <c r="AC16" s="138" t="s">
        <v>216</v>
      </c>
      <c r="AD16" s="139" t="s">
        <v>218</v>
      </c>
      <c r="AE16" s="140" t="s">
        <v>211</v>
      </c>
      <c r="AF16" s="146" t="s">
        <v>220</v>
      </c>
      <c r="AG16" s="141" t="s">
        <v>223</v>
      </c>
      <c r="AH16" s="141" t="s">
        <v>223</v>
      </c>
      <c r="AI16" s="141" t="s">
        <v>223</v>
      </c>
    </row>
    <row r="17" spans="2:35" ht="30" customHeight="1" x14ac:dyDescent="0.25">
      <c r="B17" s="112" t="s">
        <v>121</v>
      </c>
      <c r="C17" s="118" t="str">
        <f>IFERROR(C10*C13/100,"")</f>
        <v/>
      </c>
      <c r="D17" s="118" t="str">
        <f t="shared" ref="D17:I17" si="2">IFERROR(D10*D13/100,"")</f>
        <v/>
      </c>
      <c r="E17" s="118" t="str">
        <f t="shared" si="2"/>
        <v/>
      </c>
      <c r="F17" s="118" t="str">
        <f t="shared" si="2"/>
        <v/>
      </c>
      <c r="G17" s="118" t="str">
        <f>IFERROR(G10*G13*F13/100,"")</f>
        <v/>
      </c>
      <c r="H17" s="118" t="str">
        <f>IFERROR(H10*H13*F13/100,"")</f>
        <v/>
      </c>
      <c r="I17" s="118" t="str">
        <f t="shared" si="2"/>
        <v/>
      </c>
      <c r="L17" s="114" t="s">
        <v>121</v>
      </c>
      <c r="M17" s="118" t="str">
        <f>IFERROR(M10*M13/100,"")</f>
        <v/>
      </c>
      <c r="N17" s="118" t="str">
        <f>IFERROR(N10*N13/100,"")</f>
        <v/>
      </c>
      <c r="O17" s="118" t="str">
        <f>IFERROR(O10*O13*N13/100,"")</f>
        <v/>
      </c>
      <c r="P17" s="118" t="str">
        <f>IFERROR(P10*P13*N13/100,"")</f>
        <v/>
      </c>
      <c r="Q17" s="119" t="str">
        <f>IFERROR(Q10*Q13/100,"")</f>
        <v/>
      </c>
      <c r="R17" s="119" t="str">
        <f>IFERROR(R10*R13/100,"")</f>
        <v/>
      </c>
      <c r="S17" s="119" t="str">
        <f>IFERROR(S10*S13*R13/100,"")</f>
        <v/>
      </c>
      <c r="T17" s="119" t="str">
        <f>IFERROR(T10*T13*R13/100,"")</f>
        <v/>
      </c>
      <c r="AB17" s="16" t="s">
        <v>204</v>
      </c>
      <c r="AC17" s="138" t="s">
        <v>216</v>
      </c>
      <c r="AD17" s="139" t="s">
        <v>218</v>
      </c>
      <c r="AE17" s="140" t="s">
        <v>211</v>
      </c>
      <c r="AF17" s="146" t="s">
        <v>220</v>
      </c>
      <c r="AG17" s="141" t="s">
        <v>223</v>
      </c>
      <c r="AH17" s="141" t="s">
        <v>223</v>
      </c>
      <c r="AI17" s="143" t="s">
        <v>64</v>
      </c>
    </row>
    <row r="18" spans="2:35" ht="30" customHeight="1" x14ac:dyDescent="0.25">
      <c r="B18" s="113" t="s">
        <v>122</v>
      </c>
      <c r="C18" s="120" t="str">
        <f>IFERROR(C10*C14/100,"")</f>
        <v/>
      </c>
      <c r="D18" s="120" t="str">
        <f t="shared" ref="D18:I18" si="3">IFERROR(D10*D14/100,"")</f>
        <v/>
      </c>
      <c r="E18" s="120" t="str">
        <f t="shared" si="3"/>
        <v/>
      </c>
      <c r="F18" s="120" t="str">
        <f t="shared" si="3"/>
        <v/>
      </c>
      <c r="G18" s="120" t="str">
        <f>IFERROR(G10*G14*F14/100,"")</f>
        <v/>
      </c>
      <c r="H18" s="120" t="str">
        <f>IFERROR(H10*H14*F14/100,"")</f>
        <v/>
      </c>
      <c r="I18" s="120" t="str">
        <f t="shared" si="3"/>
        <v/>
      </c>
      <c r="L18" s="115" t="s">
        <v>122</v>
      </c>
      <c r="M18" s="120" t="str">
        <f>IFERROR(M10*M14/100,"")</f>
        <v/>
      </c>
      <c r="N18" s="120" t="str">
        <f>IFERROR(N10*N14/100,"")</f>
        <v/>
      </c>
      <c r="O18" s="120" t="str">
        <f>IFERROR(O10*O14*N14/100,"")</f>
        <v/>
      </c>
      <c r="P18" s="120" t="str">
        <f>IFERROR(P10*P14*N14/100,"")</f>
        <v/>
      </c>
      <c r="Q18" s="121" t="str">
        <f>IFERROR(Q10*Q14/100,"")</f>
        <v/>
      </c>
      <c r="R18" s="121" t="str">
        <f>IFERROR(R10*R14/100,"")</f>
        <v/>
      </c>
      <c r="S18" s="121" t="str">
        <f>IFERROR(S10*S14*R14/100,"")</f>
        <v/>
      </c>
      <c r="T18" s="121" t="str">
        <f>IFERROR(T10*T14*R14/100,"")</f>
        <v/>
      </c>
      <c r="AB18" s="16" t="s">
        <v>205</v>
      </c>
      <c r="AC18" s="138" t="s">
        <v>216</v>
      </c>
      <c r="AD18" s="139" t="s">
        <v>218</v>
      </c>
      <c r="AE18" s="140" t="s">
        <v>211</v>
      </c>
      <c r="AF18" s="146" t="s">
        <v>220</v>
      </c>
      <c r="AG18" s="141" t="s">
        <v>223</v>
      </c>
      <c r="AH18" s="141" t="s">
        <v>223</v>
      </c>
      <c r="AI18" s="141" t="s">
        <v>223</v>
      </c>
    </row>
    <row r="19" spans="2:35" ht="7.5" customHeight="1" x14ac:dyDescent="0.25"/>
    <row r="20" spans="2:35" ht="39.75" customHeight="1" x14ac:dyDescent="0.25">
      <c r="C20" s="116" t="s">
        <v>126</v>
      </c>
      <c r="M20" s="108" t="s">
        <v>142</v>
      </c>
      <c r="N20" s="109" t="s">
        <v>143</v>
      </c>
    </row>
    <row r="21" spans="2:35" ht="30" customHeight="1" x14ac:dyDescent="0.25">
      <c r="B21" s="112" t="s">
        <v>121</v>
      </c>
      <c r="C21" s="118">
        <f>SUM(C17:I17)</f>
        <v>0</v>
      </c>
      <c r="L21" s="112" t="s">
        <v>121</v>
      </c>
      <c r="M21" s="118">
        <f>SUM(M17:P17)</f>
        <v>0</v>
      </c>
      <c r="N21" s="119">
        <f>SUM(Q17:T17)</f>
        <v>0</v>
      </c>
    </row>
    <row r="22" spans="2:35" ht="30" customHeight="1" x14ac:dyDescent="0.25">
      <c r="B22" s="113" t="s">
        <v>122</v>
      </c>
      <c r="C22" s="120">
        <f>SUM(C18:I18)</f>
        <v>0</v>
      </c>
      <c r="L22" s="113" t="s">
        <v>122</v>
      </c>
      <c r="M22" s="120">
        <f>SUM(M18:P18)</f>
        <v>0</v>
      </c>
      <c r="N22" s="121">
        <f>SUM(Q18:T18)</f>
        <v>0</v>
      </c>
    </row>
    <row r="24" spans="2:35" ht="30.75" customHeight="1" x14ac:dyDescent="0.25">
      <c r="B24" s="285" t="s">
        <v>144</v>
      </c>
      <c r="C24" s="286"/>
      <c r="D24" s="287"/>
      <c r="L24" s="285" t="s">
        <v>145</v>
      </c>
      <c r="M24" s="286"/>
      <c r="N24" s="287"/>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Choose site" prompt="Select the EHV site that you would like to calculate charges." xr:uid="{00000000-0002-0000-0E00-000000000000}">
          <x14:formula1>
            <xm:f>'Annex 2 Designated EHV charges'!$G$11:$G$260</xm:f>
          </x14:formula1>
          <xm:sqref>L10</xm:sqref>
        </x14:dataValidation>
        <x14:dataValidation type="list" errorStyle="information" allowBlank="1" showInputMessage="1" showErrorMessage="1" promptTitle="Tariff selection" prompt="Choose tariff from drop down list" xr:uid="{00000000-0002-0000-0E00-000001000000}">
          <x14:formula1>
            <xm:f>'Annex 1 LV, HV and UMS charges'!$A$12:$A$43</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44"/>
  <sheetViews>
    <sheetView zoomScale="70" zoomScaleNormal="70" zoomScaleSheetLayoutView="100" workbookViewId="0">
      <selection activeCell="H18" sqref="H18"/>
    </sheetView>
  </sheetViews>
  <sheetFormatPr defaultColWidth="9.109375" defaultRowHeight="27.75" customHeight="1" x14ac:dyDescent="0.25"/>
  <cols>
    <col min="1" max="1" width="49" style="2" bestFit="1" customWidth="1"/>
    <col min="2" max="2" width="22.109375" style="3" bestFit="1" customWidth="1"/>
    <col min="3" max="3" width="9.6640625" style="2" bestFit="1" customWidth="1"/>
    <col min="4" max="4" width="17.5546875" style="2" customWidth="1"/>
    <col min="5" max="7" width="17.5546875" style="3" customWidth="1"/>
    <col min="8" max="9" width="17.5546875" style="7" customWidth="1"/>
    <col min="10" max="10" width="17.5546875" style="5" customWidth="1"/>
    <col min="11" max="11" width="24.5546875" style="6" bestFit="1" customWidth="1"/>
    <col min="12" max="12" width="15.5546875" style="4" customWidth="1"/>
    <col min="13" max="17" width="15.5546875" style="2" customWidth="1"/>
    <col min="18" max="16384" width="9.109375" style="2"/>
  </cols>
  <sheetData>
    <row r="1" spans="1:13" ht="27.75" customHeight="1" x14ac:dyDescent="0.25">
      <c r="A1" s="92" t="s">
        <v>30</v>
      </c>
      <c r="B1" s="223" t="s">
        <v>183</v>
      </c>
      <c r="C1" s="224"/>
      <c r="D1" s="224"/>
      <c r="E1" s="222"/>
      <c r="F1" s="222"/>
      <c r="G1" s="222"/>
      <c r="H1" s="222"/>
      <c r="I1" s="222"/>
      <c r="J1" s="222"/>
      <c r="K1" s="222"/>
      <c r="L1" s="51"/>
      <c r="M1" s="51"/>
    </row>
    <row r="2" spans="1:13" ht="27" customHeight="1" x14ac:dyDescent="0.25">
      <c r="A2" s="225" t="str">
        <f>Overview!B4&amp; " - Effective from "&amp;Overview!D4&amp;" - "&amp;Overview!E4&amp;" LV and HV charges"</f>
        <v>Fulcrum Electricity Assets Ltd - GSP_E  - Effective from 1 April 2025 - Final LV and HV charges</v>
      </c>
      <c r="B2" s="225"/>
      <c r="C2" s="225"/>
      <c r="D2" s="225"/>
      <c r="E2" s="225"/>
      <c r="F2" s="225"/>
      <c r="G2" s="225"/>
      <c r="H2" s="225"/>
      <c r="I2" s="225"/>
      <c r="J2" s="225"/>
      <c r="K2" s="225"/>
    </row>
    <row r="3" spans="1:13" s="72" customFormat="1" ht="15" customHeight="1" x14ac:dyDescent="0.25">
      <c r="A3" s="80"/>
      <c r="B3" s="80"/>
      <c r="C3" s="80"/>
      <c r="D3" s="80"/>
      <c r="E3" s="80"/>
      <c r="F3" s="80"/>
      <c r="G3" s="80"/>
      <c r="H3" s="80"/>
      <c r="I3" s="80"/>
      <c r="J3" s="80"/>
      <c r="K3" s="80"/>
      <c r="L3" s="49"/>
    </row>
    <row r="4" spans="1:13" ht="27" customHeight="1" x14ac:dyDescent="0.25">
      <c r="A4" s="225" t="s">
        <v>207</v>
      </c>
      <c r="B4" s="225"/>
      <c r="C4" s="225"/>
      <c r="D4" s="225"/>
      <c r="E4" s="225"/>
      <c r="F4" s="80"/>
      <c r="G4" s="225" t="s">
        <v>208</v>
      </c>
      <c r="H4" s="225"/>
      <c r="I4" s="225"/>
      <c r="J4" s="225"/>
      <c r="K4" s="225"/>
    </row>
    <row r="5" spans="1:13" ht="28.5" customHeight="1" x14ac:dyDescent="0.25">
      <c r="A5" s="71" t="s">
        <v>19</v>
      </c>
      <c r="B5" s="76" t="s">
        <v>102</v>
      </c>
      <c r="C5" s="226" t="s">
        <v>103</v>
      </c>
      <c r="D5" s="227"/>
      <c r="E5" s="73" t="s">
        <v>104</v>
      </c>
      <c r="F5" s="80"/>
      <c r="G5" s="229"/>
      <c r="H5" s="230"/>
      <c r="I5" s="77" t="s">
        <v>108</v>
      </c>
      <c r="J5" s="78" t="s">
        <v>109</v>
      </c>
      <c r="K5" s="73" t="s">
        <v>104</v>
      </c>
    </row>
    <row r="6" spans="1:13" ht="65.25" customHeight="1" x14ac:dyDescent="0.25">
      <c r="A6" s="74" t="s">
        <v>105</v>
      </c>
      <c r="B6" s="23" t="s">
        <v>744</v>
      </c>
      <c r="C6" s="228" t="s">
        <v>745</v>
      </c>
      <c r="D6" s="228"/>
      <c r="E6" s="23" t="s">
        <v>746</v>
      </c>
      <c r="F6" s="80"/>
      <c r="G6" s="221" t="s">
        <v>748</v>
      </c>
      <c r="H6" s="221"/>
      <c r="I6" s="23" t="s">
        <v>750</v>
      </c>
      <c r="J6" s="79" t="s">
        <v>745</v>
      </c>
      <c r="K6" s="79" t="s">
        <v>746</v>
      </c>
    </row>
    <row r="7" spans="1:13" ht="65.25" customHeight="1" x14ac:dyDescent="0.25">
      <c r="A7" s="74" t="s">
        <v>26</v>
      </c>
      <c r="B7" s="21"/>
      <c r="C7" s="231"/>
      <c r="D7" s="231"/>
      <c r="E7" s="23" t="s">
        <v>747</v>
      </c>
      <c r="F7" s="80"/>
      <c r="G7" s="221" t="s">
        <v>749</v>
      </c>
      <c r="H7" s="221"/>
      <c r="I7" s="21"/>
      <c r="J7" s="79" t="s">
        <v>751</v>
      </c>
      <c r="K7" s="79" t="s">
        <v>746</v>
      </c>
    </row>
    <row r="8" spans="1:13" ht="65.25" customHeight="1" x14ac:dyDescent="0.25">
      <c r="A8" s="75" t="s">
        <v>24</v>
      </c>
      <c r="B8" s="232" t="s">
        <v>25</v>
      </c>
      <c r="C8" s="233"/>
      <c r="D8" s="233"/>
      <c r="E8" s="234"/>
      <c r="F8" s="80"/>
      <c r="G8" s="221" t="s">
        <v>112</v>
      </c>
      <c r="H8" s="221"/>
      <c r="I8" s="21"/>
      <c r="J8" s="21"/>
      <c r="K8" s="79" t="s">
        <v>747</v>
      </c>
    </row>
    <row r="9" spans="1:13" s="72" customFormat="1" ht="65.25" customHeight="1" x14ac:dyDescent="0.25">
      <c r="F9" s="80"/>
      <c r="G9" s="221" t="s">
        <v>24</v>
      </c>
      <c r="H9" s="221"/>
      <c r="I9" s="218" t="s">
        <v>25</v>
      </c>
      <c r="J9" s="219"/>
      <c r="K9" s="220"/>
      <c r="L9" s="49"/>
    </row>
    <row r="10" spans="1:13" s="72" customFormat="1" ht="12.75" customHeight="1" x14ac:dyDescent="0.25">
      <c r="A10" s="80"/>
      <c r="B10" s="80"/>
      <c r="C10" s="80"/>
      <c r="D10" s="80"/>
      <c r="E10" s="80"/>
      <c r="F10" s="80"/>
      <c r="G10" s="80"/>
      <c r="H10" s="80"/>
      <c r="I10" s="80"/>
      <c r="J10" s="80"/>
      <c r="K10" s="80"/>
      <c r="L10" s="49"/>
    </row>
    <row r="11" spans="1:13" ht="78.75" customHeight="1" x14ac:dyDescent="0.25">
      <c r="A11" s="28" t="s">
        <v>174</v>
      </c>
      <c r="B11" s="14" t="s">
        <v>34</v>
      </c>
      <c r="C11" s="14" t="s">
        <v>35</v>
      </c>
      <c r="D11" s="54" t="s">
        <v>210</v>
      </c>
      <c r="E11" s="54" t="s">
        <v>212</v>
      </c>
      <c r="F11" s="54" t="s">
        <v>211</v>
      </c>
      <c r="G11" s="14" t="s">
        <v>36</v>
      </c>
      <c r="H11" s="14" t="s">
        <v>37</v>
      </c>
      <c r="I11" s="28" t="s">
        <v>176</v>
      </c>
      <c r="J11" s="14" t="s">
        <v>64</v>
      </c>
      <c r="K11" s="14" t="s">
        <v>0</v>
      </c>
    </row>
    <row r="12" spans="1:13" ht="32.25" customHeight="1" x14ac:dyDescent="0.25">
      <c r="A12" s="16" t="s">
        <v>708</v>
      </c>
      <c r="B12" s="42" t="s">
        <v>1184</v>
      </c>
      <c r="C12" s="175" t="s">
        <v>641</v>
      </c>
      <c r="D12" s="188">
        <v>9.8930000000000007</v>
      </c>
      <c r="E12" s="189">
        <v>1.63</v>
      </c>
      <c r="F12" s="190">
        <v>0.24199999999999999</v>
      </c>
      <c r="G12" s="191">
        <v>11.93</v>
      </c>
      <c r="H12" s="192">
        <v>0</v>
      </c>
      <c r="I12" s="192">
        <v>0</v>
      </c>
      <c r="J12" s="193">
        <v>0</v>
      </c>
      <c r="K12" s="44"/>
    </row>
    <row r="13" spans="1:13" ht="32.25" customHeight="1" x14ac:dyDescent="0.25">
      <c r="A13" s="16" t="s">
        <v>522</v>
      </c>
      <c r="B13" s="42" t="s">
        <v>1162</v>
      </c>
      <c r="C13" s="169" t="s">
        <v>467</v>
      </c>
      <c r="D13" s="188">
        <v>9.8930000000000007</v>
      </c>
      <c r="E13" s="189">
        <v>1.63</v>
      </c>
      <c r="F13" s="190">
        <v>0.24199999999999999</v>
      </c>
      <c r="G13" s="192">
        <v>0</v>
      </c>
      <c r="H13" s="192">
        <v>0</v>
      </c>
      <c r="I13" s="192">
        <v>0</v>
      </c>
      <c r="J13" s="193">
        <v>0</v>
      </c>
      <c r="K13" s="44"/>
    </row>
    <row r="14" spans="1:13" ht="64.5" customHeight="1" x14ac:dyDescent="0.25">
      <c r="A14" s="16" t="s">
        <v>655</v>
      </c>
      <c r="B14" s="45" t="s">
        <v>1185</v>
      </c>
      <c r="C14" s="160" t="s">
        <v>640</v>
      </c>
      <c r="D14" s="188">
        <v>9.7040000000000006</v>
      </c>
      <c r="E14" s="189">
        <v>1.5980000000000001</v>
      </c>
      <c r="F14" s="190">
        <v>0.23699999999999999</v>
      </c>
      <c r="G14" s="191">
        <v>14.42</v>
      </c>
      <c r="H14" s="192">
        <v>0</v>
      </c>
      <c r="I14" s="192">
        <v>0</v>
      </c>
      <c r="J14" s="193">
        <v>0</v>
      </c>
      <c r="K14" s="44"/>
    </row>
    <row r="15" spans="1:13" ht="64.5" customHeight="1" x14ac:dyDescent="0.25">
      <c r="A15" s="16" t="s">
        <v>656</v>
      </c>
      <c r="B15" s="45" t="s">
        <v>1186</v>
      </c>
      <c r="C15" s="160" t="s">
        <v>640</v>
      </c>
      <c r="D15" s="188">
        <v>9.7040000000000006</v>
      </c>
      <c r="E15" s="189">
        <v>1.5980000000000001</v>
      </c>
      <c r="F15" s="190">
        <v>0.23699999999999999</v>
      </c>
      <c r="G15" s="191">
        <v>18.04</v>
      </c>
      <c r="H15" s="192">
        <v>0</v>
      </c>
      <c r="I15" s="192">
        <v>0</v>
      </c>
      <c r="J15" s="193">
        <v>0</v>
      </c>
      <c r="K15" s="44"/>
    </row>
    <row r="16" spans="1:13" ht="64.5" customHeight="1" x14ac:dyDescent="0.25">
      <c r="A16" s="16" t="s">
        <v>657</v>
      </c>
      <c r="B16" s="45" t="s">
        <v>1187</v>
      </c>
      <c r="C16" s="160" t="s">
        <v>640</v>
      </c>
      <c r="D16" s="188">
        <v>9.7040000000000006</v>
      </c>
      <c r="E16" s="189">
        <v>1.5980000000000001</v>
      </c>
      <c r="F16" s="190">
        <v>0.23699999999999999</v>
      </c>
      <c r="G16" s="191">
        <v>20.78</v>
      </c>
      <c r="H16" s="192">
        <v>0</v>
      </c>
      <c r="I16" s="192">
        <v>0</v>
      </c>
      <c r="J16" s="193">
        <v>0</v>
      </c>
      <c r="K16" s="44"/>
    </row>
    <row r="17" spans="1:11" ht="64.5" customHeight="1" x14ac:dyDescent="0.25">
      <c r="A17" s="16" t="s">
        <v>658</v>
      </c>
      <c r="B17" s="45" t="s">
        <v>1188</v>
      </c>
      <c r="C17" s="160" t="s">
        <v>640</v>
      </c>
      <c r="D17" s="188">
        <v>9.7040000000000006</v>
      </c>
      <c r="E17" s="189">
        <v>1.5980000000000001</v>
      </c>
      <c r="F17" s="190">
        <v>0.23699999999999999</v>
      </c>
      <c r="G17" s="191">
        <v>27.77</v>
      </c>
      <c r="H17" s="192">
        <v>0</v>
      </c>
      <c r="I17" s="192">
        <v>0</v>
      </c>
      <c r="J17" s="193">
        <v>0</v>
      </c>
      <c r="K17" s="44"/>
    </row>
    <row r="18" spans="1:11" ht="64.5" customHeight="1" x14ac:dyDescent="0.25">
      <c r="A18" s="16" t="s">
        <v>659</v>
      </c>
      <c r="B18" s="45" t="s">
        <v>1189</v>
      </c>
      <c r="C18" s="160" t="s">
        <v>640</v>
      </c>
      <c r="D18" s="188">
        <v>9.7040000000000006</v>
      </c>
      <c r="E18" s="189">
        <v>1.5980000000000001</v>
      </c>
      <c r="F18" s="190">
        <v>0.23699999999999999</v>
      </c>
      <c r="G18" s="191">
        <v>52.68</v>
      </c>
      <c r="H18" s="192">
        <v>0</v>
      </c>
      <c r="I18" s="192">
        <v>0</v>
      </c>
      <c r="J18" s="193">
        <v>0</v>
      </c>
      <c r="K18" s="44"/>
    </row>
    <row r="19" spans="1:11" ht="32.25" customHeight="1" x14ac:dyDescent="0.25">
      <c r="A19" s="16" t="s">
        <v>193</v>
      </c>
      <c r="B19" s="42" t="s">
        <v>1163</v>
      </c>
      <c r="C19" s="169" t="s">
        <v>468</v>
      </c>
      <c r="D19" s="188">
        <v>9.7040000000000006</v>
      </c>
      <c r="E19" s="189">
        <v>1.5980000000000001</v>
      </c>
      <c r="F19" s="190">
        <v>0.23699999999999999</v>
      </c>
      <c r="G19" s="192">
        <v>0</v>
      </c>
      <c r="H19" s="192">
        <v>0</v>
      </c>
      <c r="I19" s="192">
        <v>0</v>
      </c>
      <c r="J19" s="193">
        <v>0</v>
      </c>
      <c r="K19" s="44"/>
    </row>
    <row r="20" spans="1:11" ht="32.25" customHeight="1" x14ac:dyDescent="0.25">
      <c r="A20" s="16" t="s">
        <v>523</v>
      </c>
      <c r="B20" s="44" t="s">
        <v>1164</v>
      </c>
      <c r="C20" s="171">
        <v>0</v>
      </c>
      <c r="D20" s="188">
        <v>5.9669999999999996</v>
      </c>
      <c r="E20" s="189">
        <v>0.96699999999999997</v>
      </c>
      <c r="F20" s="190">
        <v>0.13300000000000001</v>
      </c>
      <c r="G20" s="191">
        <v>15.38</v>
      </c>
      <c r="H20" s="191">
        <v>10.73</v>
      </c>
      <c r="I20" s="194">
        <v>10.73</v>
      </c>
      <c r="J20" s="195">
        <v>0.156</v>
      </c>
      <c r="K20" s="44"/>
    </row>
    <row r="21" spans="1:11" ht="32.25" customHeight="1" x14ac:dyDescent="0.25">
      <c r="A21" s="16" t="s">
        <v>524</v>
      </c>
      <c r="B21" s="44" t="s">
        <v>1165</v>
      </c>
      <c r="C21" s="171">
        <v>0</v>
      </c>
      <c r="D21" s="188">
        <v>5.9669999999999996</v>
      </c>
      <c r="E21" s="189">
        <v>0.96699999999999997</v>
      </c>
      <c r="F21" s="190">
        <v>0.13300000000000001</v>
      </c>
      <c r="G21" s="191">
        <v>83.71</v>
      </c>
      <c r="H21" s="191">
        <v>10.73</v>
      </c>
      <c r="I21" s="194">
        <v>10.73</v>
      </c>
      <c r="J21" s="195">
        <v>0.156</v>
      </c>
      <c r="K21" s="44"/>
    </row>
    <row r="22" spans="1:11" ht="32.25" customHeight="1" x14ac:dyDescent="0.25">
      <c r="A22" s="16" t="s">
        <v>525</v>
      </c>
      <c r="B22" s="44" t="s">
        <v>1166</v>
      </c>
      <c r="C22" s="171">
        <v>0</v>
      </c>
      <c r="D22" s="188">
        <v>5.9669999999999996</v>
      </c>
      <c r="E22" s="189">
        <v>0.96699999999999997</v>
      </c>
      <c r="F22" s="190">
        <v>0.13300000000000001</v>
      </c>
      <c r="G22" s="191">
        <v>136.85</v>
      </c>
      <c r="H22" s="191">
        <v>10.73</v>
      </c>
      <c r="I22" s="194">
        <v>10.73</v>
      </c>
      <c r="J22" s="195">
        <v>0.156</v>
      </c>
      <c r="K22" s="44"/>
    </row>
    <row r="23" spans="1:11" ht="32.25" customHeight="1" x14ac:dyDescent="0.25">
      <c r="A23" s="16" t="s">
        <v>526</v>
      </c>
      <c r="B23" s="44" t="s">
        <v>1167</v>
      </c>
      <c r="C23" s="171">
        <v>0</v>
      </c>
      <c r="D23" s="188">
        <v>5.9669999999999996</v>
      </c>
      <c r="E23" s="189">
        <v>0.96699999999999997</v>
      </c>
      <c r="F23" s="190">
        <v>0.13300000000000001</v>
      </c>
      <c r="G23" s="191">
        <v>204.34</v>
      </c>
      <c r="H23" s="191">
        <v>10.73</v>
      </c>
      <c r="I23" s="194">
        <v>10.73</v>
      </c>
      <c r="J23" s="195">
        <v>0.156</v>
      </c>
      <c r="K23" s="44"/>
    </row>
    <row r="24" spans="1:11" ht="32.25" customHeight="1" x14ac:dyDescent="0.25">
      <c r="A24" s="16" t="s">
        <v>527</v>
      </c>
      <c r="B24" s="44" t="s">
        <v>1168</v>
      </c>
      <c r="C24" s="171">
        <v>0</v>
      </c>
      <c r="D24" s="188">
        <v>5.9669999999999996</v>
      </c>
      <c r="E24" s="189">
        <v>0.96699999999999997</v>
      </c>
      <c r="F24" s="190">
        <v>0.13300000000000001</v>
      </c>
      <c r="G24" s="191">
        <v>356.28</v>
      </c>
      <c r="H24" s="191">
        <v>10.73</v>
      </c>
      <c r="I24" s="194">
        <v>10.73</v>
      </c>
      <c r="J24" s="195">
        <v>0.156</v>
      </c>
      <c r="K24" s="44"/>
    </row>
    <row r="25" spans="1:11" ht="32.25" customHeight="1" x14ac:dyDescent="0.25">
      <c r="A25" s="16" t="s">
        <v>528</v>
      </c>
      <c r="B25" s="44" t="s">
        <v>1169</v>
      </c>
      <c r="C25" s="171">
        <v>0</v>
      </c>
      <c r="D25" s="188">
        <v>3.262</v>
      </c>
      <c r="E25" s="189">
        <v>0.503</v>
      </c>
      <c r="F25" s="190">
        <v>5.2999999999999999E-2</v>
      </c>
      <c r="G25" s="191">
        <v>12</v>
      </c>
      <c r="H25" s="191">
        <v>9.41</v>
      </c>
      <c r="I25" s="194">
        <v>9.41</v>
      </c>
      <c r="J25" s="195">
        <v>8.2000000000000003E-2</v>
      </c>
      <c r="K25" s="44"/>
    </row>
    <row r="26" spans="1:11" ht="32.25" customHeight="1" x14ac:dyDescent="0.25">
      <c r="A26" s="16" t="s">
        <v>529</v>
      </c>
      <c r="B26" s="44" t="s">
        <v>1170</v>
      </c>
      <c r="C26" s="171">
        <v>0</v>
      </c>
      <c r="D26" s="188">
        <v>3.262</v>
      </c>
      <c r="E26" s="189">
        <v>0.503</v>
      </c>
      <c r="F26" s="190">
        <v>5.2999999999999999E-2</v>
      </c>
      <c r="G26" s="191">
        <v>80.33</v>
      </c>
      <c r="H26" s="191">
        <v>9.41</v>
      </c>
      <c r="I26" s="194">
        <v>9.41</v>
      </c>
      <c r="J26" s="195">
        <v>8.2000000000000003E-2</v>
      </c>
      <c r="K26" s="44"/>
    </row>
    <row r="27" spans="1:11" ht="32.25" customHeight="1" x14ac:dyDescent="0.25">
      <c r="A27" s="16" t="s">
        <v>530</v>
      </c>
      <c r="B27" s="44" t="s">
        <v>1171</v>
      </c>
      <c r="C27" s="171">
        <v>0</v>
      </c>
      <c r="D27" s="188">
        <v>3.262</v>
      </c>
      <c r="E27" s="189">
        <v>0.503</v>
      </c>
      <c r="F27" s="190">
        <v>5.2999999999999999E-2</v>
      </c>
      <c r="G27" s="191">
        <v>133.47999999999999</v>
      </c>
      <c r="H27" s="191">
        <v>9.41</v>
      </c>
      <c r="I27" s="194">
        <v>9.41</v>
      </c>
      <c r="J27" s="195">
        <v>8.2000000000000003E-2</v>
      </c>
      <c r="K27" s="44"/>
    </row>
    <row r="28" spans="1:11" ht="32.25" customHeight="1" x14ac:dyDescent="0.25">
      <c r="A28" s="16" t="s">
        <v>531</v>
      </c>
      <c r="B28" s="44" t="s">
        <v>1172</v>
      </c>
      <c r="C28" s="171">
        <v>0</v>
      </c>
      <c r="D28" s="188">
        <v>3.262</v>
      </c>
      <c r="E28" s="189">
        <v>0.503</v>
      </c>
      <c r="F28" s="190">
        <v>5.2999999999999999E-2</v>
      </c>
      <c r="G28" s="191">
        <v>200.97</v>
      </c>
      <c r="H28" s="191">
        <v>9.41</v>
      </c>
      <c r="I28" s="194">
        <v>9.41</v>
      </c>
      <c r="J28" s="195">
        <v>8.2000000000000003E-2</v>
      </c>
      <c r="K28" s="44"/>
    </row>
    <row r="29" spans="1:11" ht="32.25" customHeight="1" x14ac:dyDescent="0.25">
      <c r="A29" s="16" t="s">
        <v>532</v>
      </c>
      <c r="B29" s="44" t="s">
        <v>1173</v>
      </c>
      <c r="C29" s="171">
        <v>0</v>
      </c>
      <c r="D29" s="188">
        <v>3.262</v>
      </c>
      <c r="E29" s="189">
        <v>0.503</v>
      </c>
      <c r="F29" s="190">
        <v>5.2999999999999999E-2</v>
      </c>
      <c r="G29" s="191">
        <v>352.91</v>
      </c>
      <c r="H29" s="191">
        <v>9.41</v>
      </c>
      <c r="I29" s="194">
        <v>9.41</v>
      </c>
      <c r="J29" s="195">
        <v>8.2000000000000003E-2</v>
      </c>
      <c r="K29" s="44"/>
    </row>
    <row r="30" spans="1:11" ht="32.25" customHeight="1" x14ac:dyDescent="0.25">
      <c r="A30" s="16" t="s">
        <v>533</v>
      </c>
      <c r="B30" s="44" t="s">
        <v>1174</v>
      </c>
      <c r="C30" s="171">
        <v>0</v>
      </c>
      <c r="D30" s="188">
        <v>1.6419999999999999</v>
      </c>
      <c r="E30" s="189">
        <v>0.23699999999999999</v>
      </c>
      <c r="F30" s="190">
        <v>2.1000000000000001E-2</v>
      </c>
      <c r="G30" s="191">
        <v>110.87</v>
      </c>
      <c r="H30" s="191">
        <v>9.5</v>
      </c>
      <c r="I30" s="194">
        <v>9.5</v>
      </c>
      <c r="J30" s="195">
        <v>3.6999999999999998E-2</v>
      </c>
      <c r="K30" s="44"/>
    </row>
    <row r="31" spans="1:11" ht="32.25" customHeight="1" x14ac:dyDescent="0.25">
      <c r="A31" s="16" t="s">
        <v>534</v>
      </c>
      <c r="B31" s="44" t="s">
        <v>1175</v>
      </c>
      <c r="C31" s="171">
        <v>0</v>
      </c>
      <c r="D31" s="188">
        <v>1.6419999999999999</v>
      </c>
      <c r="E31" s="189">
        <v>0.23699999999999999</v>
      </c>
      <c r="F31" s="190">
        <v>2.1000000000000001E-2</v>
      </c>
      <c r="G31" s="191">
        <v>443.28</v>
      </c>
      <c r="H31" s="191">
        <v>9.5</v>
      </c>
      <c r="I31" s="194">
        <v>9.5</v>
      </c>
      <c r="J31" s="195">
        <v>3.6999999999999998E-2</v>
      </c>
      <c r="K31" s="44"/>
    </row>
    <row r="32" spans="1:11" ht="32.25" customHeight="1" x14ac:dyDescent="0.25">
      <c r="A32" s="16" t="s">
        <v>535</v>
      </c>
      <c r="B32" s="44" t="s">
        <v>1176</v>
      </c>
      <c r="C32" s="171">
        <v>0</v>
      </c>
      <c r="D32" s="188">
        <v>1.6419999999999999</v>
      </c>
      <c r="E32" s="189">
        <v>0.23699999999999999</v>
      </c>
      <c r="F32" s="190">
        <v>2.1000000000000001E-2</v>
      </c>
      <c r="G32" s="191">
        <v>1096.97</v>
      </c>
      <c r="H32" s="191">
        <v>9.5</v>
      </c>
      <c r="I32" s="194">
        <v>9.5</v>
      </c>
      <c r="J32" s="195">
        <v>3.6999999999999998E-2</v>
      </c>
      <c r="K32" s="44"/>
    </row>
    <row r="33" spans="1:11" ht="32.25" customHeight="1" x14ac:dyDescent="0.25">
      <c r="A33" s="16" t="s">
        <v>536</v>
      </c>
      <c r="B33" s="44" t="s">
        <v>1177</v>
      </c>
      <c r="C33" s="171">
        <v>0</v>
      </c>
      <c r="D33" s="188">
        <v>1.6419999999999999</v>
      </c>
      <c r="E33" s="189">
        <v>0.23699999999999999</v>
      </c>
      <c r="F33" s="190">
        <v>2.1000000000000001E-2</v>
      </c>
      <c r="G33" s="191">
        <v>2199.9699999999998</v>
      </c>
      <c r="H33" s="191">
        <v>9.5</v>
      </c>
      <c r="I33" s="194">
        <v>9.5</v>
      </c>
      <c r="J33" s="195">
        <v>3.6999999999999998E-2</v>
      </c>
      <c r="K33" s="44"/>
    </row>
    <row r="34" spans="1:11" ht="32.25" customHeight="1" x14ac:dyDescent="0.25">
      <c r="A34" s="16" t="s">
        <v>537</v>
      </c>
      <c r="B34" s="44" t="s">
        <v>1178</v>
      </c>
      <c r="C34" s="171">
        <v>0</v>
      </c>
      <c r="D34" s="188">
        <v>1.6419999999999999</v>
      </c>
      <c r="E34" s="189">
        <v>0.23699999999999999</v>
      </c>
      <c r="F34" s="190">
        <v>2.1000000000000001E-2</v>
      </c>
      <c r="G34" s="191">
        <v>6584.87</v>
      </c>
      <c r="H34" s="191">
        <v>9.5</v>
      </c>
      <c r="I34" s="194">
        <v>9.5</v>
      </c>
      <c r="J34" s="195">
        <v>3.6999999999999998E-2</v>
      </c>
      <c r="K34" s="44"/>
    </row>
    <row r="35" spans="1:11" ht="32.25" customHeight="1" x14ac:dyDescent="0.25">
      <c r="A35" s="16" t="s">
        <v>197</v>
      </c>
      <c r="B35" s="44" t="s">
        <v>1179</v>
      </c>
      <c r="C35" s="171" t="s">
        <v>469</v>
      </c>
      <c r="D35" s="196">
        <v>35.695</v>
      </c>
      <c r="E35" s="197">
        <v>3.2010000000000001</v>
      </c>
      <c r="F35" s="190">
        <v>1.69</v>
      </c>
      <c r="G35" s="192">
        <v>0</v>
      </c>
      <c r="H35" s="192">
        <v>0</v>
      </c>
      <c r="I35" s="192">
        <v>0</v>
      </c>
      <c r="J35" s="193">
        <v>0</v>
      </c>
      <c r="K35" s="44"/>
    </row>
    <row r="36" spans="1:11" ht="27.75" customHeight="1" x14ac:dyDescent="0.25">
      <c r="A36" s="16" t="s">
        <v>198</v>
      </c>
      <c r="B36" s="45" t="s">
        <v>1180</v>
      </c>
      <c r="C36" s="170">
        <v>0</v>
      </c>
      <c r="D36" s="188">
        <v>-6.5449999999999999</v>
      </c>
      <c r="E36" s="189">
        <v>-1.0780000000000001</v>
      </c>
      <c r="F36" s="190">
        <v>-0.16</v>
      </c>
      <c r="G36" s="163">
        <v>0</v>
      </c>
      <c r="H36" s="192">
        <v>0</v>
      </c>
      <c r="I36" s="192">
        <v>0</v>
      </c>
      <c r="J36" s="193">
        <v>0</v>
      </c>
      <c r="K36" s="44"/>
    </row>
    <row r="37" spans="1:11" ht="27.75" customHeight="1" x14ac:dyDescent="0.25">
      <c r="A37" s="16" t="s">
        <v>199</v>
      </c>
      <c r="B37" s="44" t="s">
        <v>1181</v>
      </c>
      <c r="C37" s="171">
        <v>0</v>
      </c>
      <c r="D37" s="188">
        <v>-5.1619999999999999</v>
      </c>
      <c r="E37" s="189">
        <v>-0.84099999999999997</v>
      </c>
      <c r="F37" s="190">
        <v>-0.11899999999999999</v>
      </c>
      <c r="G37" s="163">
        <v>0</v>
      </c>
      <c r="H37" s="192">
        <v>0</v>
      </c>
      <c r="I37" s="192">
        <v>0</v>
      </c>
      <c r="J37" s="193">
        <v>0</v>
      </c>
      <c r="K37" s="44"/>
    </row>
    <row r="38" spans="1:11" ht="27.75" customHeight="1" x14ac:dyDescent="0.25">
      <c r="A38" s="16" t="s">
        <v>200</v>
      </c>
      <c r="B38" s="44" t="s">
        <v>1182</v>
      </c>
      <c r="C38" s="171">
        <v>0</v>
      </c>
      <c r="D38" s="188">
        <v>-6.5449999999999999</v>
      </c>
      <c r="E38" s="189">
        <v>-1.0780000000000001</v>
      </c>
      <c r="F38" s="190">
        <v>-0.16</v>
      </c>
      <c r="G38" s="163">
        <v>0</v>
      </c>
      <c r="H38" s="192">
        <v>0</v>
      </c>
      <c r="I38" s="192">
        <v>0</v>
      </c>
      <c r="J38" s="195">
        <v>0.217</v>
      </c>
      <c r="K38" s="44"/>
    </row>
    <row r="39" spans="1:11" ht="27.75" customHeight="1" x14ac:dyDescent="0.25">
      <c r="A39" s="16" t="s">
        <v>201</v>
      </c>
      <c r="B39" s="44" t="s">
        <v>1183</v>
      </c>
      <c r="C39" s="171">
        <v>0</v>
      </c>
      <c r="D39" s="188">
        <v>-6.5449999999999999</v>
      </c>
      <c r="E39" s="189">
        <v>-1.0780000000000001</v>
      </c>
      <c r="F39" s="190">
        <v>-0.16</v>
      </c>
      <c r="G39" s="163">
        <v>0</v>
      </c>
      <c r="H39" s="192">
        <v>0</v>
      </c>
      <c r="I39" s="192">
        <v>0</v>
      </c>
      <c r="J39" s="193">
        <v>0</v>
      </c>
      <c r="K39" s="44"/>
    </row>
    <row r="40" spans="1:11" ht="27.75" customHeight="1" x14ac:dyDescent="0.25">
      <c r="A40" s="16" t="s">
        <v>202</v>
      </c>
      <c r="B40" s="44">
        <v>512</v>
      </c>
      <c r="C40" s="171">
        <v>0</v>
      </c>
      <c r="D40" s="188">
        <v>-5.1619999999999999</v>
      </c>
      <c r="E40" s="189">
        <v>-0.84099999999999997</v>
      </c>
      <c r="F40" s="190">
        <v>-0.11899999999999999</v>
      </c>
      <c r="G40" s="163">
        <v>0</v>
      </c>
      <c r="H40" s="192">
        <v>0</v>
      </c>
      <c r="I40" s="192">
        <v>0</v>
      </c>
      <c r="J40" s="195">
        <v>0.14499999999999999</v>
      </c>
      <c r="K40" s="44"/>
    </row>
    <row r="41" spans="1:11" ht="27.75" customHeight="1" x14ac:dyDescent="0.25">
      <c r="A41" s="16" t="s">
        <v>203</v>
      </c>
      <c r="B41" s="44">
        <v>522</v>
      </c>
      <c r="C41" s="171">
        <v>0</v>
      </c>
      <c r="D41" s="188">
        <v>-5.1619999999999999</v>
      </c>
      <c r="E41" s="189">
        <v>-0.84099999999999997</v>
      </c>
      <c r="F41" s="190">
        <v>-0.11899999999999999</v>
      </c>
      <c r="G41" s="163">
        <v>0</v>
      </c>
      <c r="H41" s="192">
        <v>0</v>
      </c>
      <c r="I41" s="192">
        <v>0</v>
      </c>
      <c r="J41" s="193">
        <v>0</v>
      </c>
      <c r="K41" s="44"/>
    </row>
    <row r="42" spans="1:11" ht="27.75" customHeight="1" x14ac:dyDescent="0.25">
      <c r="A42" s="16" t="s">
        <v>204</v>
      </c>
      <c r="B42" s="44">
        <v>532</v>
      </c>
      <c r="C42" s="171">
        <v>0</v>
      </c>
      <c r="D42" s="188">
        <v>-2.548</v>
      </c>
      <c r="E42" s="189">
        <v>-0.39300000000000002</v>
      </c>
      <c r="F42" s="190">
        <v>-4.1000000000000002E-2</v>
      </c>
      <c r="G42" s="191">
        <v>69.39</v>
      </c>
      <c r="H42" s="192">
        <v>0</v>
      </c>
      <c r="I42" s="192">
        <v>0</v>
      </c>
      <c r="J42" s="195">
        <v>0.114</v>
      </c>
      <c r="K42" s="44"/>
    </row>
    <row r="43" spans="1:11" ht="27.75" customHeight="1" x14ac:dyDescent="0.25">
      <c r="A43" s="16" t="s">
        <v>205</v>
      </c>
      <c r="B43" s="44">
        <v>542</v>
      </c>
      <c r="C43" s="171">
        <v>0</v>
      </c>
      <c r="D43" s="188">
        <v>-2.548</v>
      </c>
      <c r="E43" s="189">
        <v>-0.39300000000000002</v>
      </c>
      <c r="F43" s="190">
        <v>-4.1000000000000002E-2</v>
      </c>
      <c r="G43" s="191">
        <v>69.39</v>
      </c>
      <c r="H43" s="192">
        <v>0</v>
      </c>
      <c r="I43" s="192">
        <v>0</v>
      </c>
      <c r="J43" s="193">
        <v>0</v>
      </c>
      <c r="K43" s="44"/>
    </row>
    <row r="44" spans="1:11" ht="27.75" customHeight="1" x14ac:dyDescent="0.25">
      <c r="C44" s="3"/>
    </row>
  </sheetData>
  <customSheetViews>
    <customSheetView guid="{5032A364-B81A-48DA-88DA-AB3B86B47EE9}" scale="80" fitToPage="1">
      <pageMargins left="0.39370078740157483" right="0.35433070866141736" top="0.86614173228346458" bottom="0.74803149606299213" header="0.43307086614173229" footer="0.51181102362204722"/>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5">
    <mergeCell ref="I9:K9"/>
    <mergeCell ref="G8:H8"/>
    <mergeCell ref="E1:K1"/>
    <mergeCell ref="B1:D1"/>
    <mergeCell ref="A2:K2"/>
    <mergeCell ref="C5:D5"/>
    <mergeCell ref="C6:D6"/>
    <mergeCell ref="G5:H5"/>
    <mergeCell ref="G6:H6"/>
    <mergeCell ref="G4:K4"/>
    <mergeCell ref="A4:E4"/>
    <mergeCell ref="C7:D7"/>
    <mergeCell ref="B8:E8"/>
    <mergeCell ref="G9:H9"/>
    <mergeCell ref="G7:H7"/>
  </mergeCells>
  <phoneticPr fontId="5"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2" fitToHeight="0" orientation="portrait" r:id="rId2"/>
  <headerFooter scaleWithDoc="0">
    <oddHeader>&amp;L&amp;"Arial,Bold"
Annex 1&amp;"Arial,Regular" - Schedule of Charges for use of the Distribution System by LV and HV Designated Properties</oddHeader>
    <oddFooter>&amp;LNote: Where a tariff only has a p/kWh unit rate in Unit Charge 1 then this unit rate applies at all times.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262"/>
  <sheetViews>
    <sheetView zoomScale="85" zoomScaleNormal="85" zoomScaleSheetLayoutView="55" workbookViewId="0">
      <selection activeCell="O100" sqref="O100:P177"/>
    </sheetView>
  </sheetViews>
  <sheetFormatPr defaultColWidth="9.109375" defaultRowHeight="27.75" customHeight="1" x14ac:dyDescent="0.25"/>
  <cols>
    <col min="1" max="1" width="14.5546875" style="52" customWidth="1"/>
    <col min="2" max="2" width="13.88671875" style="52" customWidth="1"/>
    <col min="3" max="3" width="17.109375" style="52" customWidth="1"/>
    <col min="4" max="4" width="14.6640625" style="59" customWidth="1"/>
    <col min="5" max="5" width="14.109375" style="59" customWidth="1"/>
    <col min="6" max="6" width="17.33203125" style="59" customWidth="1"/>
    <col min="7" max="7" width="45.33203125" style="59" bestFit="1" customWidth="1"/>
    <col min="8" max="8" width="14.6640625" style="59" customWidth="1"/>
    <col min="9" max="9" width="14.6640625" style="60" customWidth="1"/>
    <col min="10" max="11" width="14.6640625" style="61" customWidth="1"/>
    <col min="12" max="15" width="14.6640625" style="52" customWidth="1"/>
    <col min="16" max="17" width="15.5546875" style="52" customWidth="1"/>
    <col min="18" max="16384" width="9.109375" style="52"/>
  </cols>
  <sheetData>
    <row r="1" spans="1:16" ht="66.75" customHeight="1" x14ac:dyDescent="0.25">
      <c r="A1" s="50" t="s">
        <v>30</v>
      </c>
      <c r="B1" s="50"/>
      <c r="C1" s="236" t="s">
        <v>171</v>
      </c>
      <c r="D1" s="236"/>
      <c r="E1" s="51"/>
      <c r="F1" s="239" t="s">
        <v>62</v>
      </c>
      <c r="G1" s="239"/>
      <c r="H1" s="239"/>
      <c r="I1" s="239"/>
      <c r="J1" s="239"/>
      <c r="K1" s="239"/>
      <c r="L1" s="239"/>
      <c r="M1" s="239"/>
      <c r="N1" s="239"/>
      <c r="O1" s="239"/>
      <c r="P1" s="239"/>
    </row>
    <row r="2" spans="1:16" s="53" customFormat="1" ht="25.5" customHeight="1" x14ac:dyDescent="0.25">
      <c r="A2" s="237" t="str">
        <f>Overview!B4&amp; " - Effective from "&amp;Overview!D4&amp;" - "&amp;Overview!E4&amp;" Designated EHV charges"</f>
        <v>Fulcrum Electricity Assets Ltd - GSP_E  - Effective from 1 April 2025 - Final Designated EHV charges</v>
      </c>
      <c r="B2" s="238"/>
      <c r="C2" s="238"/>
      <c r="D2" s="238"/>
      <c r="E2" s="238"/>
      <c r="F2" s="238"/>
      <c r="G2" s="238"/>
      <c r="H2" s="238"/>
      <c r="I2" s="238"/>
      <c r="J2" s="238"/>
      <c r="K2" s="238"/>
      <c r="L2" s="238"/>
      <c r="M2" s="238"/>
      <c r="N2" s="238"/>
      <c r="O2" s="238"/>
      <c r="P2" s="238"/>
    </row>
    <row r="3" spans="1:16" s="81" customFormat="1" ht="10.5" customHeight="1" x14ac:dyDescent="0.25">
      <c r="A3" s="80"/>
      <c r="B3" s="80"/>
      <c r="C3" s="80"/>
      <c r="D3" s="80"/>
      <c r="E3" s="80"/>
      <c r="F3" s="80"/>
      <c r="G3" s="80"/>
      <c r="H3" s="80"/>
      <c r="I3" s="80"/>
      <c r="J3" s="80"/>
      <c r="K3" s="80"/>
      <c r="L3" s="80"/>
      <c r="M3" s="80"/>
      <c r="N3" s="80"/>
      <c r="O3" s="80"/>
    </row>
    <row r="4" spans="1:16" s="81" customFormat="1" ht="25.5" customHeight="1" x14ac:dyDescent="0.25">
      <c r="A4" s="225" t="s">
        <v>110</v>
      </c>
      <c r="B4" s="225"/>
      <c r="C4" s="225"/>
      <c r="D4" s="225"/>
      <c r="E4" s="225"/>
      <c r="F4" s="225"/>
      <c r="G4" s="80"/>
      <c r="H4" s="80"/>
      <c r="I4" s="80"/>
      <c r="J4" s="80"/>
      <c r="K4" s="80"/>
      <c r="L4" s="80"/>
      <c r="M4" s="80"/>
      <c r="N4" s="80"/>
      <c r="O4" s="80"/>
    </row>
    <row r="5" spans="1:16" s="81" customFormat="1" ht="25.5" customHeight="1" x14ac:dyDescent="0.25">
      <c r="A5" s="240" t="s">
        <v>19</v>
      </c>
      <c r="B5" s="241"/>
      <c r="C5" s="241"/>
      <c r="D5" s="235" t="s">
        <v>107</v>
      </c>
      <c r="E5" s="235"/>
      <c r="F5" s="235"/>
      <c r="G5" s="80"/>
      <c r="H5" s="80"/>
      <c r="I5" s="80"/>
      <c r="J5" s="80"/>
      <c r="K5" s="80"/>
      <c r="L5" s="80"/>
      <c r="M5" s="80"/>
      <c r="N5" s="80"/>
      <c r="O5" s="80"/>
    </row>
    <row r="6" spans="1:16" s="81" customFormat="1" ht="48" customHeight="1" x14ac:dyDescent="0.25">
      <c r="A6" s="242" t="s">
        <v>106</v>
      </c>
      <c r="B6" s="242"/>
      <c r="C6" s="242"/>
      <c r="D6" s="228" t="s">
        <v>750</v>
      </c>
      <c r="E6" s="228"/>
      <c r="F6" s="228"/>
      <c r="G6" s="80"/>
      <c r="H6" s="80"/>
      <c r="I6" s="80"/>
      <c r="J6" s="80"/>
      <c r="K6" s="80"/>
      <c r="L6" s="80"/>
      <c r="M6" s="80"/>
      <c r="N6" s="80"/>
      <c r="O6" s="80"/>
    </row>
    <row r="7" spans="1:16" s="81" customFormat="1" ht="53.25" customHeight="1" x14ac:dyDescent="0.25">
      <c r="A7" s="242" t="s">
        <v>24</v>
      </c>
      <c r="B7" s="242"/>
      <c r="C7" s="242"/>
      <c r="D7" s="228" t="s">
        <v>25</v>
      </c>
      <c r="E7" s="228"/>
      <c r="F7" s="228"/>
      <c r="G7" s="80"/>
      <c r="H7" s="80"/>
      <c r="I7" s="80"/>
      <c r="J7" s="80"/>
      <c r="K7" s="80"/>
      <c r="L7" s="80"/>
      <c r="M7" s="80"/>
      <c r="N7" s="80"/>
      <c r="O7" s="80"/>
    </row>
    <row r="8" spans="1:16" s="81" customFormat="1" ht="25.5" customHeight="1" x14ac:dyDescent="0.25">
      <c r="G8" s="80"/>
      <c r="H8" s="80"/>
      <c r="I8" s="80"/>
      <c r="J8" s="80"/>
      <c r="K8" s="80"/>
      <c r="L8" s="80"/>
      <c r="M8" s="80"/>
      <c r="N8" s="80"/>
      <c r="O8" s="80"/>
    </row>
    <row r="9" spans="1:16" s="81" customFormat="1" ht="10.5" customHeight="1" x14ac:dyDescent="0.25">
      <c r="A9" s="80"/>
      <c r="B9" s="80"/>
      <c r="C9" s="80"/>
      <c r="D9" s="80"/>
      <c r="E9" s="80"/>
      <c r="F9" s="80"/>
      <c r="G9" s="80"/>
      <c r="H9" s="80"/>
      <c r="I9" s="80"/>
      <c r="J9" s="80"/>
      <c r="K9" s="80"/>
      <c r="L9" s="80"/>
      <c r="M9" s="80"/>
      <c r="N9" s="80"/>
      <c r="O9" s="80"/>
    </row>
    <row r="10" spans="1:16" ht="63.75" customHeight="1" x14ac:dyDescent="0.25">
      <c r="A10" s="54" t="s">
        <v>97</v>
      </c>
      <c r="B10" s="55" t="s">
        <v>65</v>
      </c>
      <c r="C10" s="54" t="s">
        <v>66</v>
      </c>
      <c r="D10" s="54" t="s">
        <v>99</v>
      </c>
      <c r="E10" s="55" t="s">
        <v>65</v>
      </c>
      <c r="F10" s="54" t="s">
        <v>67</v>
      </c>
      <c r="G10" s="56" t="s">
        <v>61</v>
      </c>
      <c r="H10" s="56" t="s">
        <v>654</v>
      </c>
      <c r="I10" s="57" t="s">
        <v>165</v>
      </c>
      <c r="J10" s="56" t="s">
        <v>100</v>
      </c>
      <c r="K10" s="56" t="s">
        <v>163</v>
      </c>
      <c r="L10" s="130" t="s">
        <v>177</v>
      </c>
      <c r="M10" s="57" t="s">
        <v>166</v>
      </c>
      <c r="N10" s="56" t="s">
        <v>101</v>
      </c>
      <c r="O10" s="56" t="s">
        <v>164</v>
      </c>
      <c r="P10" s="130" t="s">
        <v>178</v>
      </c>
    </row>
    <row r="11" spans="1:16" ht="13.2" x14ac:dyDescent="0.25">
      <c r="A11" s="198"/>
      <c r="B11" s="93"/>
      <c r="C11" s="199"/>
      <c r="D11" s="200"/>
      <c r="E11" s="93"/>
      <c r="F11" s="199"/>
      <c r="G11" s="58"/>
      <c r="H11" s="201"/>
      <c r="I11" s="202"/>
      <c r="J11" s="203"/>
      <c r="K11" s="203"/>
      <c r="L11" s="203"/>
      <c r="M11" s="204"/>
      <c r="N11" s="205"/>
      <c r="O11" s="205"/>
      <c r="P11" s="205"/>
    </row>
    <row r="12" spans="1:16" ht="13.2" x14ac:dyDescent="0.25">
      <c r="A12" s="198"/>
      <c r="B12" s="93"/>
      <c r="C12" s="199"/>
      <c r="D12" s="200"/>
      <c r="E12" s="93"/>
      <c r="F12" s="199"/>
      <c r="G12" s="58"/>
      <c r="H12" s="201"/>
      <c r="I12" s="202"/>
      <c r="J12" s="203"/>
      <c r="K12" s="203"/>
      <c r="L12" s="203"/>
      <c r="M12" s="204"/>
      <c r="N12" s="205"/>
      <c r="O12" s="205"/>
      <c r="P12" s="205"/>
    </row>
    <row r="13" spans="1:16" ht="13.2" x14ac:dyDescent="0.25">
      <c r="A13" s="198"/>
      <c r="B13" s="93"/>
      <c r="C13" s="199"/>
      <c r="D13" s="200"/>
      <c r="E13" s="93"/>
      <c r="F13" s="199"/>
      <c r="G13" s="58"/>
      <c r="H13" s="201"/>
      <c r="I13" s="202"/>
      <c r="J13" s="203"/>
      <c r="K13" s="203"/>
      <c r="L13" s="203"/>
      <c r="M13" s="204"/>
      <c r="N13" s="205"/>
      <c r="O13" s="205"/>
      <c r="P13" s="205"/>
    </row>
    <row r="14" spans="1:16" ht="13.2" x14ac:dyDescent="0.25">
      <c r="A14" s="198"/>
      <c r="B14" s="93"/>
      <c r="C14" s="199"/>
      <c r="D14" s="200"/>
      <c r="E14" s="93"/>
      <c r="F14" s="199"/>
      <c r="G14" s="58"/>
      <c r="H14" s="201"/>
      <c r="I14" s="202"/>
      <c r="J14" s="203"/>
      <c r="K14" s="203"/>
      <c r="L14" s="203"/>
      <c r="M14" s="204"/>
      <c r="N14" s="205"/>
      <c r="O14" s="205"/>
      <c r="P14" s="205"/>
    </row>
    <row r="15" spans="1:16" ht="13.2" x14ac:dyDescent="0.25">
      <c r="A15" s="198"/>
      <c r="B15" s="93"/>
      <c r="C15" s="199"/>
      <c r="D15" s="200"/>
      <c r="E15" s="93"/>
      <c r="F15" s="199"/>
      <c r="G15" s="58"/>
      <c r="H15" s="201"/>
      <c r="I15" s="202"/>
      <c r="J15" s="203"/>
      <c r="K15" s="203"/>
      <c r="L15" s="203"/>
      <c r="M15" s="204"/>
      <c r="N15" s="205"/>
      <c r="O15" s="205"/>
      <c r="P15" s="205"/>
    </row>
    <row r="16" spans="1:16" ht="13.2" x14ac:dyDescent="0.25">
      <c r="A16" s="198"/>
      <c r="B16" s="93"/>
      <c r="C16" s="199"/>
      <c r="D16" s="200"/>
      <c r="E16" s="93"/>
      <c r="F16" s="199"/>
      <c r="G16" s="58"/>
      <c r="H16" s="201"/>
      <c r="I16" s="202"/>
      <c r="J16" s="203"/>
      <c r="K16" s="203"/>
      <c r="L16" s="203"/>
      <c r="M16" s="204"/>
      <c r="N16" s="205"/>
      <c r="O16" s="205"/>
      <c r="P16" s="205"/>
    </row>
    <row r="17" spans="1:16" ht="13.2" x14ac:dyDescent="0.25">
      <c r="A17" s="198"/>
      <c r="B17" s="93"/>
      <c r="C17" s="199"/>
      <c r="D17" s="200"/>
      <c r="E17" s="93"/>
      <c r="F17" s="199"/>
      <c r="G17" s="58"/>
      <c r="H17" s="201"/>
      <c r="I17" s="202"/>
      <c r="J17" s="203"/>
      <c r="K17" s="203"/>
      <c r="L17" s="203"/>
      <c r="M17" s="204"/>
      <c r="N17" s="205"/>
      <c r="O17" s="205"/>
      <c r="P17" s="205"/>
    </row>
    <row r="18" spans="1:16" ht="13.2" x14ac:dyDescent="0.25">
      <c r="A18" s="198"/>
      <c r="B18" s="93"/>
      <c r="C18" s="199"/>
      <c r="D18" s="200"/>
      <c r="E18" s="93"/>
      <c r="F18" s="199"/>
      <c r="G18" s="58"/>
      <c r="H18" s="201"/>
      <c r="I18" s="202"/>
      <c r="J18" s="203"/>
      <c r="K18" s="203"/>
      <c r="L18" s="203"/>
      <c r="M18" s="204"/>
      <c r="N18" s="205"/>
      <c r="O18" s="205"/>
      <c r="P18" s="205"/>
    </row>
    <row r="19" spans="1:16" ht="13.2" x14ac:dyDescent="0.25">
      <c r="A19" s="198"/>
      <c r="B19" s="93"/>
      <c r="C19" s="199"/>
      <c r="D19" s="200"/>
      <c r="E19" s="93"/>
      <c r="F19" s="199"/>
      <c r="G19" s="58"/>
      <c r="H19" s="201"/>
      <c r="I19" s="202"/>
      <c r="J19" s="203"/>
      <c r="K19" s="203"/>
      <c r="L19" s="203"/>
      <c r="M19" s="204"/>
      <c r="N19" s="205"/>
      <c r="O19" s="205"/>
      <c r="P19" s="205"/>
    </row>
    <row r="20" spans="1:16" ht="13.2" x14ac:dyDescent="0.25">
      <c r="A20" s="198"/>
      <c r="B20" s="93"/>
      <c r="C20" s="199"/>
      <c r="D20" s="200"/>
      <c r="E20" s="93"/>
      <c r="F20" s="199"/>
      <c r="G20" s="58"/>
      <c r="H20" s="201"/>
      <c r="I20" s="202"/>
      <c r="J20" s="203"/>
      <c r="K20" s="203"/>
      <c r="L20" s="203"/>
      <c r="M20" s="204"/>
      <c r="N20" s="205"/>
      <c r="O20" s="205"/>
      <c r="P20" s="205"/>
    </row>
    <row r="21" spans="1:16" ht="13.2" x14ac:dyDescent="0.25">
      <c r="A21" s="198"/>
      <c r="B21" s="93"/>
      <c r="C21" s="199"/>
      <c r="D21" s="200"/>
      <c r="E21" s="93"/>
      <c r="F21" s="199"/>
      <c r="G21" s="58"/>
      <c r="H21" s="201"/>
      <c r="I21" s="202"/>
      <c r="J21" s="203"/>
      <c r="K21" s="203"/>
      <c r="L21" s="203"/>
      <c r="M21" s="204"/>
      <c r="N21" s="205"/>
      <c r="O21" s="205"/>
      <c r="P21" s="205"/>
    </row>
    <row r="22" spans="1:16" ht="13.2" x14ac:dyDescent="0.25">
      <c r="A22" s="198"/>
      <c r="B22" s="93"/>
      <c r="C22" s="199"/>
      <c r="D22" s="200"/>
      <c r="E22" s="93"/>
      <c r="F22" s="199"/>
      <c r="G22" s="58"/>
      <c r="H22" s="201"/>
      <c r="I22" s="202"/>
      <c r="J22" s="203"/>
      <c r="K22" s="203"/>
      <c r="L22" s="203"/>
      <c r="M22" s="204"/>
      <c r="N22" s="205"/>
      <c r="O22" s="205"/>
      <c r="P22" s="205"/>
    </row>
    <row r="23" spans="1:16" ht="13.2" x14ac:dyDescent="0.25">
      <c r="A23" s="198"/>
      <c r="B23" s="93"/>
      <c r="C23" s="199"/>
      <c r="D23" s="200"/>
      <c r="E23" s="93"/>
      <c r="F23" s="199"/>
      <c r="G23" s="58"/>
      <c r="H23" s="201"/>
      <c r="I23" s="202"/>
      <c r="J23" s="203"/>
      <c r="K23" s="203"/>
      <c r="L23" s="203"/>
      <c r="M23" s="204"/>
      <c r="N23" s="205"/>
      <c r="O23" s="205"/>
      <c r="P23" s="205"/>
    </row>
    <row r="24" spans="1:16" ht="13.2" x14ac:dyDescent="0.25">
      <c r="A24" s="198"/>
      <c r="B24" s="93"/>
      <c r="C24" s="199"/>
      <c r="D24" s="200"/>
      <c r="E24" s="93"/>
      <c r="F24" s="199"/>
      <c r="G24" s="58"/>
      <c r="H24" s="201"/>
      <c r="I24" s="202"/>
      <c r="J24" s="203"/>
      <c r="K24" s="203"/>
      <c r="L24" s="203"/>
      <c r="M24" s="204"/>
      <c r="N24" s="205"/>
      <c r="O24" s="205"/>
      <c r="P24" s="205"/>
    </row>
    <row r="25" spans="1:16" ht="13.2" x14ac:dyDescent="0.25">
      <c r="A25" s="198"/>
      <c r="B25" s="93"/>
      <c r="C25" s="199"/>
      <c r="D25" s="200"/>
      <c r="E25" s="93"/>
      <c r="F25" s="199"/>
      <c r="G25" s="58"/>
      <c r="H25" s="201"/>
      <c r="I25" s="202"/>
      <c r="J25" s="203"/>
      <c r="K25" s="203"/>
      <c r="L25" s="203"/>
      <c r="M25" s="204"/>
      <c r="N25" s="205"/>
      <c r="O25" s="205"/>
      <c r="P25" s="205"/>
    </row>
    <row r="26" spans="1:16" ht="13.2" x14ac:dyDescent="0.25">
      <c r="A26" s="198"/>
      <c r="B26" s="93"/>
      <c r="C26" s="199"/>
      <c r="D26" s="200"/>
      <c r="E26" s="93"/>
      <c r="F26" s="199"/>
      <c r="G26" s="58"/>
      <c r="H26" s="201"/>
      <c r="I26" s="202"/>
      <c r="J26" s="203"/>
      <c r="K26" s="203"/>
      <c r="L26" s="203"/>
      <c r="M26" s="204"/>
      <c r="N26" s="205"/>
      <c r="O26" s="205"/>
      <c r="P26" s="205"/>
    </row>
    <row r="27" spans="1:16" ht="13.2" x14ac:dyDescent="0.25">
      <c r="A27" s="198"/>
      <c r="B27" s="93"/>
      <c r="C27" s="199"/>
      <c r="D27" s="200"/>
      <c r="E27" s="93"/>
      <c r="F27" s="199"/>
      <c r="G27" s="58"/>
      <c r="H27" s="201"/>
      <c r="I27" s="202"/>
      <c r="J27" s="203"/>
      <c r="K27" s="203"/>
      <c r="L27" s="203"/>
      <c r="M27" s="204"/>
      <c r="N27" s="205"/>
      <c r="O27" s="205"/>
      <c r="P27" s="205"/>
    </row>
    <row r="28" spans="1:16" ht="13.2" x14ac:dyDescent="0.25">
      <c r="A28" s="198"/>
      <c r="B28" s="93"/>
      <c r="C28" s="199"/>
      <c r="D28" s="200"/>
      <c r="E28" s="93"/>
      <c r="F28" s="199"/>
      <c r="G28" s="58"/>
      <c r="H28" s="201"/>
      <c r="I28" s="202"/>
      <c r="J28" s="203"/>
      <c r="K28" s="203"/>
      <c r="L28" s="203"/>
      <c r="M28" s="204"/>
      <c r="N28" s="205"/>
      <c r="O28" s="205"/>
      <c r="P28" s="205"/>
    </row>
    <row r="29" spans="1:16" ht="13.2" x14ac:dyDescent="0.25">
      <c r="A29" s="198"/>
      <c r="B29" s="93"/>
      <c r="C29" s="199"/>
      <c r="D29" s="200"/>
      <c r="E29" s="93"/>
      <c r="F29" s="199"/>
      <c r="G29" s="58"/>
      <c r="H29" s="201"/>
      <c r="I29" s="202"/>
      <c r="J29" s="203"/>
      <c r="K29" s="203"/>
      <c r="L29" s="203"/>
      <c r="M29" s="204"/>
      <c r="N29" s="205"/>
      <c r="O29" s="205"/>
      <c r="P29" s="205"/>
    </row>
    <row r="30" spans="1:16" ht="13.2" x14ac:dyDescent="0.25">
      <c r="A30" s="198"/>
      <c r="B30" s="93"/>
      <c r="C30" s="199"/>
      <c r="D30" s="200"/>
      <c r="E30" s="93"/>
      <c r="F30" s="199"/>
      <c r="G30" s="58"/>
      <c r="H30" s="201"/>
      <c r="I30" s="202"/>
      <c r="J30" s="203"/>
      <c r="K30" s="203"/>
      <c r="L30" s="203"/>
      <c r="M30" s="204"/>
      <c r="N30" s="205"/>
      <c r="O30" s="205"/>
      <c r="P30" s="205"/>
    </row>
    <row r="31" spans="1:16" ht="13.2" x14ac:dyDescent="0.25">
      <c r="A31" s="198"/>
      <c r="B31" s="93"/>
      <c r="C31" s="199"/>
      <c r="D31" s="200"/>
      <c r="E31" s="93"/>
      <c r="F31" s="199"/>
      <c r="G31" s="58"/>
      <c r="H31" s="201"/>
      <c r="I31" s="202"/>
      <c r="J31" s="203"/>
      <c r="K31" s="203"/>
      <c r="L31" s="203"/>
      <c r="M31" s="204"/>
      <c r="N31" s="205"/>
      <c r="O31" s="205"/>
      <c r="P31" s="205"/>
    </row>
    <row r="32" spans="1:16" ht="13.2" x14ac:dyDescent="0.25">
      <c r="A32" s="198"/>
      <c r="B32" s="93"/>
      <c r="C32" s="199"/>
      <c r="D32" s="200"/>
      <c r="E32" s="93"/>
      <c r="F32" s="199"/>
      <c r="G32" s="58"/>
      <c r="H32" s="201"/>
      <c r="I32" s="202"/>
      <c r="J32" s="203"/>
      <c r="K32" s="203"/>
      <c r="L32" s="203"/>
      <c r="M32" s="204"/>
      <c r="N32" s="205"/>
      <c r="O32" s="205"/>
      <c r="P32" s="205"/>
    </row>
    <row r="33" spans="1:16" ht="13.2" x14ac:dyDescent="0.25">
      <c r="A33" s="198"/>
      <c r="B33" s="93"/>
      <c r="C33" s="199"/>
      <c r="D33" s="200"/>
      <c r="E33" s="93"/>
      <c r="F33" s="199"/>
      <c r="G33" s="58"/>
      <c r="H33" s="201"/>
      <c r="I33" s="202"/>
      <c r="J33" s="203"/>
      <c r="K33" s="203"/>
      <c r="L33" s="203"/>
      <c r="M33" s="204"/>
      <c r="N33" s="205"/>
      <c r="O33" s="205"/>
      <c r="P33" s="205"/>
    </row>
    <row r="34" spans="1:16" ht="13.2" x14ac:dyDescent="0.25">
      <c r="A34" s="198"/>
      <c r="B34" s="93"/>
      <c r="C34" s="199"/>
      <c r="D34" s="200"/>
      <c r="E34" s="93"/>
      <c r="F34" s="199"/>
      <c r="G34" s="58"/>
      <c r="H34" s="201"/>
      <c r="I34" s="202"/>
      <c r="J34" s="203"/>
      <c r="K34" s="203"/>
      <c r="L34" s="203"/>
      <c r="M34" s="204"/>
      <c r="N34" s="205"/>
      <c r="O34" s="205"/>
      <c r="P34" s="205"/>
    </row>
    <row r="35" spans="1:16" ht="13.2" x14ac:dyDescent="0.25">
      <c r="A35" s="198"/>
      <c r="B35" s="93"/>
      <c r="C35" s="199"/>
      <c r="D35" s="200"/>
      <c r="E35" s="93"/>
      <c r="F35" s="199"/>
      <c r="G35" s="58"/>
      <c r="H35" s="201"/>
      <c r="I35" s="202"/>
      <c r="J35" s="203"/>
      <c r="K35" s="203"/>
      <c r="L35" s="203"/>
      <c r="M35" s="204"/>
      <c r="N35" s="205"/>
      <c r="O35" s="205"/>
      <c r="P35" s="205"/>
    </row>
    <row r="36" spans="1:16" ht="13.2" x14ac:dyDescent="0.25">
      <c r="A36" s="198"/>
      <c r="B36" s="93"/>
      <c r="C36" s="199"/>
      <c r="D36" s="200"/>
      <c r="E36" s="93"/>
      <c r="F36" s="199"/>
      <c r="G36" s="58"/>
      <c r="H36" s="201"/>
      <c r="I36" s="202"/>
      <c r="J36" s="203"/>
      <c r="K36" s="203"/>
      <c r="L36" s="203"/>
      <c r="M36" s="204"/>
      <c r="N36" s="205"/>
      <c r="O36" s="205"/>
      <c r="P36" s="205"/>
    </row>
    <row r="37" spans="1:16" ht="13.2" x14ac:dyDescent="0.25">
      <c r="A37" s="198"/>
      <c r="B37" s="93"/>
      <c r="C37" s="199"/>
      <c r="D37" s="200"/>
      <c r="E37" s="93"/>
      <c r="F37" s="199"/>
      <c r="G37" s="58"/>
      <c r="H37" s="201"/>
      <c r="I37" s="202"/>
      <c r="J37" s="203"/>
      <c r="K37" s="203"/>
      <c r="L37" s="203"/>
      <c r="M37" s="204"/>
      <c r="N37" s="205"/>
      <c r="O37" s="205"/>
      <c r="P37" s="205"/>
    </row>
    <row r="38" spans="1:16" ht="13.2" x14ac:dyDescent="0.25">
      <c r="A38" s="198"/>
      <c r="B38" s="93"/>
      <c r="C38" s="199"/>
      <c r="D38" s="200"/>
      <c r="E38" s="93"/>
      <c r="F38" s="199"/>
      <c r="G38" s="58"/>
      <c r="H38" s="201"/>
      <c r="I38" s="202"/>
      <c r="J38" s="203"/>
      <c r="K38" s="203"/>
      <c r="L38" s="203"/>
      <c r="M38" s="204"/>
      <c r="N38" s="205"/>
      <c r="O38" s="205"/>
      <c r="P38" s="205"/>
    </row>
    <row r="39" spans="1:16" ht="13.2" x14ac:dyDescent="0.25">
      <c r="A39" s="198"/>
      <c r="B39" s="93"/>
      <c r="C39" s="199"/>
      <c r="D39" s="200"/>
      <c r="E39" s="93"/>
      <c r="F39" s="199"/>
      <c r="G39" s="58"/>
      <c r="H39" s="201"/>
      <c r="I39" s="202"/>
      <c r="J39" s="203"/>
      <c r="K39" s="203"/>
      <c r="L39" s="203"/>
      <c r="M39" s="204"/>
      <c r="N39" s="205"/>
      <c r="O39" s="205"/>
      <c r="P39" s="205"/>
    </row>
    <row r="40" spans="1:16" ht="13.2" x14ac:dyDescent="0.25">
      <c r="A40" s="198"/>
      <c r="B40" s="93"/>
      <c r="C40" s="199"/>
      <c r="D40" s="200"/>
      <c r="E40" s="93"/>
      <c r="F40" s="199"/>
      <c r="G40" s="58"/>
      <c r="H40" s="201"/>
      <c r="I40" s="202"/>
      <c r="J40" s="203"/>
      <c r="K40" s="203"/>
      <c r="L40" s="203"/>
      <c r="M40" s="204"/>
      <c r="N40" s="205"/>
      <c r="O40" s="205"/>
      <c r="P40" s="205"/>
    </row>
    <row r="41" spans="1:16" ht="13.2" x14ac:dyDescent="0.25">
      <c r="A41" s="198"/>
      <c r="B41" s="93"/>
      <c r="C41" s="199"/>
      <c r="D41" s="200"/>
      <c r="E41" s="93"/>
      <c r="F41" s="199"/>
      <c r="G41" s="58"/>
      <c r="H41" s="201"/>
      <c r="I41" s="202"/>
      <c r="J41" s="203"/>
      <c r="K41" s="203"/>
      <c r="L41" s="203"/>
      <c r="M41" s="204"/>
      <c r="N41" s="205"/>
      <c r="O41" s="205"/>
      <c r="P41" s="205"/>
    </row>
    <row r="42" spans="1:16" ht="13.2" x14ac:dyDescent="0.25">
      <c r="A42" s="198"/>
      <c r="B42" s="93"/>
      <c r="C42" s="199"/>
      <c r="D42" s="200"/>
      <c r="E42" s="93"/>
      <c r="F42" s="199"/>
      <c r="G42" s="58"/>
      <c r="H42" s="201"/>
      <c r="I42" s="202"/>
      <c r="J42" s="203"/>
      <c r="K42" s="203"/>
      <c r="L42" s="203"/>
      <c r="M42" s="204"/>
      <c r="N42" s="205"/>
      <c r="O42" s="205"/>
      <c r="P42" s="205"/>
    </row>
    <row r="43" spans="1:16" ht="13.2" x14ac:dyDescent="0.25">
      <c r="A43" s="198"/>
      <c r="B43" s="93"/>
      <c r="C43" s="199"/>
      <c r="D43" s="200"/>
      <c r="E43" s="93"/>
      <c r="F43" s="199"/>
      <c r="G43" s="58"/>
      <c r="H43" s="201"/>
      <c r="I43" s="202"/>
      <c r="J43" s="203"/>
      <c r="K43" s="203"/>
      <c r="L43" s="203"/>
      <c r="M43" s="204"/>
      <c r="N43" s="205"/>
      <c r="O43" s="205"/>
      <c r="P43" s="205"/>
    </row>
    <row r="44" spans="1:16" ht="13.2" x14ac:dyDescent="0.25">
      <c r="A44" s="198"/>
      <c r="B44" s="93"/>
      <c r="C44" s="199"/>
      <c r="D44" s="200"/>
      <c r="E44" s="93"/>
      <c r="F44" s="199"/>
      <c r="G44" s="58"/>
      <c r="H44" s="201"/>
      <c r="I44" s="202"/>
      <c r="J44" s="203"/>
      <c r="K44" s="203"/>
      <c r="L44" s="203"/>
      <c r="M44" s="204"/>
      <c r="N44" s="205"/>
      <c r="O44" s="205"/>
      <c r="P44" s="205"/>
    </row>
    <row r="45" spans="1:16" ht="13.2" x14ac:dyDescent="0.25">
      <c r="A45" s="198"/>
      <c r="B45" s="93"/>
      <c r="C45" s="199"/>
      <c r="D45" s="200"/>
      <c r="E45" s="93"/>
      <c r="F45" s="199"/>
      <c r="G45" s="58"/>
      <c r="H45" s="201"/>
      <c r="I45" s="202"/>
      <c r="J45" s="203"/>
      <c r="K45" s="203"/>
      <c r="L45" s="203"/>
      <c r="M45" s="204"/>
      <c r="N45" s="205"/>
      <c r="O45" s="205"/>
      <c r="P45" s="205"/>
    </row>
    <row r="46" spans="1:16" ht="13.2" x14ac:dyDescent="0.25">
      <c r="A46" s="198"/>
      <c r="B46" s="93"/>
      <c r="C46" s="199"/>
      <c r="D46" s="200"/>
      <c r="E46" s="93"/>
      <c r="F46" s="199"/>
      <c r="G46" s="58"/>
      <c r="H46" s="201"/>
      <c r="I46" s="202"/>
      <c r="J46" s="203"/>
      <c r="K46" s="203"/>
      <c r="L46" s="203"/>
      <c r="M46" s="204"/>
      <c r="N46" s="205"/>
      <c r="O46" s="205"/>
      <c r="P46" s="205"/>
    </row>
    <row r="47" spans="1:16" ht="13.2" x14ac:dyDescent="0.25">
      <c r="A47" s="198"/>
      <c r="B47" s="93"/>
      <c r="C47" s="199"/>
      <c r="D47" s="200"/>
      <c r="E47" s="93"/>
      <c r="F47" s="199"/>
      <c r="G47" s="58"/>
      <c r="H47" s="201"/>
      <c r="I47" s="202"/>
      <c r="J47" s="203"/>
      <c r="K47" s="203"/>
      <c r="L47" s="203"/>
      <c r="M47" s="204"/>
      <c r="N47" s="205"/>
      <c r="O47" s="205"/>
      <c r="P47" s="205"/>
    </row>
    <row r="48" spans="1:16" ht="13.2" x14ac:dyDescent="0.25">
      <c r="A48" s="198"/>
      <c r="B48" s="93"/>
      <c r="C48" s="199"/>
      <c r="D48" s="200"/>
      <c r="E48" s="93"/>
      <c r="F48" s="199"/>
      <c r="G48" s="58"/>
      <c r="H48" s="201"/>
      <c r="I48" s="202"/>
      <c r="J48" s="203"/>
      <c r="K48" s="203"/>
      <c r="L48" s="203"/>
      <c r="M48" s="204"/>
      <c r="N48" s="205"/>
      <c r="O48" s="205"/>
      <c r="P48" s="205"/>
    </row>
    <row r="49" spans="1:16" ht="13.2" x14ac:dyDescent="0.25">
      <c r="A49" s="198"/>
      <c r="B49" s="93"/>
      <c r="C49" s="199"/>
      <c r="D49" s="200"/>
      <c r="E49" s="93"/>
      <c r="F49" s="199"/>
      <c r="G49" s="58"/>
      <c r="H49" s="201"/>
      <c r="I49" s="202"/>
      <c r="J49" s="203"/>
      <c r="K49" s="203"/>
      <c r="L49" s="203"/>
      <c r="M49" s="204"/>
      <c r="N49" s="205"/>
      <c r="O49" s="205"/>
      <c r="P49" s="205"/>
    </row>
    <row r="50" spans="1:16" ht="13.2" x14ac:dyDescent="0.25">
      <c r="A50" s="198"/>
      <c r="B50" s="93"/>
      <c r="C50" s="199"/>
      <c r="D50" s="200"/>
      <c r="E50" s="93"/>
      <c r="F50" s="199"/>
      <c r="G50" s="58"/>
      <c r="H50" s="201"/>
      <c r="I50" s="202"/>
      <c r="J50" s="203"/>
      <c r="K50" s="203"/>
      <c r="L50" s="203"/>
      <c r="M50" s="204"/>
      <c r="N50" s="205"/>
      <c r="O50" s="205"/>
      <c r="P50" s="205"/>
    </row>
    <row r="51" spans="1:16" ht="13.2" x14ac:dyDescent="0.25">
      <c r="A51" s="198"/>
      <c r="B51" s="93"/>
      <c r="C51" s="199"/>
      <c r="D51" s="200"/>
      <c r="E51" s="93"/>
      <c r="F51" s="199"/>
      <c r="G51" s="58"/>
      <c r="H51" s="201"/>
      <c r="I51" s="202"/>
      <c r="J51" s="203"/>
      <c r="K51" s="203"/>
      <c r="L51" s="203"/>
      <c r="M51" s="204"/>
      <c r="N51" s="205"/>
      <c r="O51" s="205"/>
      <c r="P51" s="205"/>
    </row>
    <row r="52" spans="1:16" ht="13.2" x14ac:dyDescent="0.25">
      <c r="A52" s="198"/>
      <c r="B52" s="93"/>
      <c r="C52" s="199"/>
      <c r="D52" s="200"/>
      <c r="E52" s="93"/>
      <c r="F52" s="199"/>
      <c r="G52" s="58"/>
      <c r="H52" s="201"/>
      <c r="I52" s="202"/>
      <c r="J52" s="203"/>
      <c r="K52" s="203"/>
      <c r="L52" s="203"/>
      <c r="M52" s="204"/>
      <c r="N52" s="205"/>
      <c r="O52" s="205"/>
      <c r="P52" s="205"/>
    </row>
    <row r="53" spans="1:16" ht="13.2" x14ac:dyDescent="0.25">
      <c r="A53" s="198"/>
      <c r="B53" s="93"/>
      <c r="C53" s="199"/>
      <c r="D53" s="200"/>
      <c r="E53" s="93"/>
      <c r="F53" s="199"/>
      <c r="G53" s="58"/>
      <c r="H53" s="201"/>
      <c r="I53" s="202"/>
      <c r="J53" s="203"/>
      <c r="K53" s="203"/>
      <c r="L53" s="203"/>
      <c r="M53" s="204"/>
      <c r="N53" s="205"/>
      <c r="O53" s="205"/>
      <c r="P53" s="205"/>
    </row>
    <row r="54" spans="1:16" ht="13.2" x14ac:dyDescent="0.25">
      <c r="A54" s="198"/>
      <c r="B54" s="93"/>
      <c r="C54" s="199"/>
      <c r="D54" s="200"/>
      <c r="E54" s="93"/>
      <c r="F54" s="199"/>
      <c r="G54" s="58"/>
      <c r="H54" s="201"/>
      <c r="I54" s="202"/>
      <c r="J54" s="203"/>
      <c r="K54" s="203"/>
      <c r="L54" s="203"/>
      <c r="M54" s="204"/>
      <c r="N54" s="205"/>
      <c r="O54" s="205"/>
      <c r="P54" s="205"/>
    </row>
    <row r="55" spans="1:16" ht="13.2" x14ac:dyDescent="0.25">
      <c r="A55" s="198"/>
      <c r="B55" s="93"/>
      <c r="C55" s="199"/>
      <c r="D55" s="200"/>
      <c r="E55" s="93"/>
      <c r="F55" s="199"/>
      <c r="G55" s="58"/>
      <c r="H55" s="201"/>
      <c r="I55" s="202"/>
      <c r="J55" s="203"/>
      <c r="K55" s="203"/>
      <c r="L55" s="203"/>
      <c r="M55" s="204"/>
      <c r="N55" s="205"/>
      <c r="O55" s="205"/>
      <c r="P55" s="205"/>
    </row>
    <row r="56" spans="1:16" ht="13.2" x14ac:dyDescent="0.25">
      <c r="A56" s="198"/>
      <c r="B56" s="93"/>
      <c r="C56" s="199"/>
      <c r="D56" s="200"/>
      <c r="E56" s="93"/>
      <c r="F56" s="199"/>
      <c r="G56" s="58"/>
      <c r="H56" s="201"/>
      <c r="I56" s="202"/>
      <c r="J56" s="203"/>
      <c r="K56" s="203"/>
      <c r="L56" s="203"/>
      <c r="M56" s="204"/>
      <c r="N56" s="205"/>
      <c r="O56" s="205"/>
      <c r="P56" s="205"/>
    </row>
    <row r="57" spans="1:16" ht="13.2" x14ac:dyDescent="0.25">
      <c r="A57" s="198"/>
      <c r="B57" s="93"/>
      <c r="C57" s="199"/>
      <c r="D57" s="200"/>
      <c r="E57" s="93"/>
      <c r="F57" s="199"/>
      <c r="G57" s="58"/>
      <c r="H57" s="201"/>
      <c r="I57" s="202"/>
      <c r="J57" s="203"/>
      <c r="K57" s="203"/>
      <c r="L57" s="203"/>
      <c r="M57" s="204"/>
      <c r="N57" s="205"/>
      <c r="O57" s="205"/>
      <c r="P57" s="205"/>
    </row>
    <row r="58" spans="1:16" ht="13.2" x14ac:dyDescent="0.25">
      <c r="A58" s="198"/>
      <c r="B58" s="93"/>
      <c r="C58" s="199"/>
      <c r="D58" s="200"/>
      <c r="E58" s="93"/>
      <c r="F58" s="199"/>
      <c r="G58" s="58"/>
      <c r="H58" s="201"/>
      <c r="I58" s="202"/>
      <c r="J58" s="203"/>
      <c r="K58" s="203"/>
      <c r="L58" s="203"/>
      <c r="M58" s="204"/>
      <c r="N58" s="205"/>
      <c r="O58" s="205"/>
      <c r="P58" s="205"/>
    </row>
    <row r="59" spans="1:16" ht="13.2" x14ac:dyDescent="0.25">
      <c r="A59" s="198"/>
      <c r="B59" s="93"/>
      <c r="C59" s="199"/>
      <c r="D59" s="200"/>
      <c r="E59" s="93"/>
      <c r="F59" s="199"/>
      <c r="G59" s="58"/>
      <c r="H59" s="201"/>
      <c r="I59" s="202"/>
      <c r="J59" s="203"/>
      <c r="K59" s="203"/>
      <c r="L59" s="203"/>
      <c r="M59" s="204"/>
      <c r="N59" s="205"/>
      <c r="O59" s="205"/>
      <c r="P59" s="205"/>
    </row>
    <row r="60" spans="1:16" ht="13.2" x14ac:dyDescent="0.25">
      <c r="A60" s="198"/>
      <c r="B60" s="93"/>
      <c r="C60" s="199"/>
      <c r="D60" s="200"/>
      <c r="E60" s="93"/>
      <c r="F60" s="199"/>
      <c r="G60" s="58"/>
      <c r="H60" s="201"/>
      <c r="I60" s="202"/>
      <c r="J60" s="203"/>
      <c r="K60" s="203"/>
      <c r="L60" s="203"/>
      <c r="M60" s="204"/>
      <c r="N60" s="205"/>
      <c r="O60" s="205"/>
      <c r="P60" s="205"/>
    </row>
    <row r="61" spans="1:16" ht="13.2" x14ac:dyDescent="0.25">
      <c r="A61" s="198"/>
      <c r="B61" s="93"/>
      <c r="C61" s="199"/>
      <c r="D61" s="200"/>
      <c r="E61" s="93"/>
      <c r="F61" s="199"/>
      <c r="G61" s="58"/>
      <c r="H61" s="201"/>
      <c r="I61" s="202"/>
      <c r="J61" s="203"/>
      <c r="K61" s="203"/>
      <c r="L61" s="203"/>
      <c r="M61" s="204"/>
      <c r="N61" s="205"/>
      <c r="O61" s="205"/>
      <c r="P61" s="205"/>
    </row>
    <row r="62" spans="1:16" ht="13.2" x14ac:dyDescent="0.25">
      <c r="A62" s="198"/>
      <c r="B62" s="93"/>
      <c r="C62" s="199"/>
      <c r="D62" s="200"/>
      <c r="E62" s="93"/>
      <c r="F62" s="199"/>
      <c r="G62" s="58"/>
      <c r="H62" s="201"/>
      <c r="I62" s="202"/>
      <c r="J62" s="203"/>
      <c r="K62" s="203"/>
      <c r="L62" s="203"/>
      <c r="M62" s="204"/>
      <c r="N62" s="205"/>
      <c r="O62" s="205"/>
      <c r="P62" s="205"/>
    </row>
    <row r="63" spans="1:16" ht="13.2" x14ac:dyDescent="0.25">
      <c r="A63" s="198"/>
      <c r="B63" s="93"/>
      <c r="C63" s="199"/>
      <c r="D63" s="200"/>
      <c r="E63" s="93"/>
      <c r="F63" s="199"/>
      <c r="G63" s="58"/>
      <c r="H63" s="201"/>
      <c r="I63" s="202"/>
      <c r="J63" s="203"/>
      <c r="K63" s="203"/>
      <c r="L63" s="203"/>
      <c r="M63" s="204"/>
      <c r="N63" s="205"/>
      <c r="O63" s="205"/>
      <c r="P63" s="205"/>
    </row>
    <row r="64" spans="1:16" ht="13.2" x14ac:dyDescent="0.25">
      <c r="A64" s="198"/>
      <c r="B64" s="93"/>
      <c r="C64" s="199"/>
      <c r="D64" s="200"/>
      <c r="E64" s="93"/>
      <c r="F64" s="199"/>
      <c r="G64" s="58"/>
      <c r="H64" s="201"/>
      <c r="I64" s="202"/>
      <c r="J64" s="203"/>
      <c r="K64" s="203"/>
      <c r="L64" s="203"/>
      <c r="M64" s="204"/>
      <c r="N64" s="205"/>
      <c r="O64" s="205"/>
      <c r="P64" s="205"/>
    </row>
    <row r="65" spans="1:16" ht="13.2" x14ac:dyDescent="0.25">
      <c r="A65" s="198"/>
      <c r="B65" s="93"/>
      <c r="C65" s="199"/>
      <c r="D65" s="200"/>
      <c r="E65" s="93"/>
      <c r="F65" s="199"/>
      <c r="G65" s="58"/>
      <c r="H65" s="201"/>
      <c r="I65" s="202"/>
      <c r="J65" s="203"/>
      <c r="K65" s="203"/>
      <c r="L65" s="203"/>
      <c r="M65" s="204"/>
      <c r="N65" s="205"/>
      <c r="O65" s="205"/>
      <c r="P65" s="205"/>
    </row>
    <row r="66" spans="1:16" ht="13.2" x14ac:dyDescent="0.25">
      <c r="A66" s="198"/>
      <c r="B66" s="93"/>
      <c r="C66" s="199"/>
      <c r="D66" s="200"/>
      <c r="E66" s="93"/>
      <c r="F66" s="199"/>
      <c r="G66" s="58"/>
      <c r="H66" s="201"/>
      <c r="I66" s="202"/>
      <c r="J66" s="203"/>
      <c r="K66" s="203"/>
      <c r="L66" s="203"/>
      <c r="M66" s="204"/>
      <c r="N66" s="205"/>
      <c r="O66" s="205"/>
      <c r="P66" s="205"/>
    </row>
    <row r="67" spans="1:16" ht="13.2" x14ac:dyDescent="0.25">
      <c r="A67" s="198"/>
      <c r="B67" s="93"/>
      <c r="C67" s="199"/>
      <c r="D67" s="200"/>
      <c r="E67" s="93"/>
      <c r="F67" s="199"/>
      <c r="G67" s="58"/>
      <c r="H67" s="201"/>
      <c r="I67" s="202"/>
      <c r="J67" s="203"/>
      <c r="K67" s="203"/>
      <c r="L67" s="203"/>
      <c r="M67" s="204"/>
      <c r="N67" s="205"/>
      <c r="O67" s="205"/>
      <c r="P67" s="205"/>
    </row>
    <row r="68" spans="1:16" ht="13.2" x14ac:dyDescent="0.25">
      <c r="A68" s="198"/>
      <c r="B68" s="93"/>
      <c r="C68" s="199"/>
      <c r="D68" s="200"/>
      <c r="E68" s="93"/>
      <c r="F68" s="199"/>
      <c r="G68" s="58"/>
      <c r="H68" s="201"/>
      <c r="I68" s="202"/>
      <c r="J68" s="203"/>
      <c r="K68" s="203"/>
      <c r="L68" s="203"/>
      <c r="M68" s="204"/>
      <c r="N68" s="205"/>
      <c r="O68" s="205"/>
      <c r="P68" s="205"/>
    </row>
    <row r="69" spans="1:16" ht="13.2" x14ac:dyDescent="0.25">
      <c r="A69" s="198"/>
      <c r="B69" s="93"/>
      <c r="C69" s="199"/>
      <c r="D69" s="200"/>
      <c r="E69" s="93"/>
      <c r="F69" s="199"/>
      <c r="G69" s="58"/>
      <c r="H69" s="201"/>
      <c r="I69" s="202"/>
      <c r="J69" s="203"/>
      <c r="K69" s="203"/>
      <c r="L69" s="203"/>
      <c r="M69" s="204"/>
      <c r="N69" s="205"/>
      <c r="O69" s="205"/>
      <c r="P69" s="205"/>
    </row>
    <row r="70" spans="1:16" ht="13.2" x14ac:dyDescent="0.25">
      <c r="A70" s="198"/>
      <c r="B70" s="93"/>
      <c r="C70" s="199"/>
      <c r="D70" s="200"/>
      <c r="E70" s="93"/>
      <c r="F70" s="199"/>
      <c r="G70" s="58"/>
      <c r="H70" s="201"/>
      <c r="I70" s="202"/>
      <c r="J70" s="203"/>
      <c r="K70" s="203"/>
      <c r="L70" s="203"/>
      <c r="M70" s="204"/>
      <c r="N70" s="205"/>
      <c r="O70" s="205"/>
      <c r="P70" s="205"/>
    </row>
    <row r="71" spans="1:16" ht="13.2" x14ac:dyDescent="0.25">
      <c r="A71" s="198"/>
      <c r="B71" s="93"/>
      <c r="C71" s="199"/>
      <c r="D71" s="200"/>
      <c r="E71" s="93"/>
      <c r="F71" s="199"/>
      <c r="G71" s="58"/>
      <c r="H71" s="201"/>
      <c r="I71" s="202"/>
      <c r="J71" s="203"/>
      <c r="K71" s="203"/>
      <c r="L71" s="203"/>
      <c r="M71" s="204"/>
      <c r="N71" s="205"/>
      <c r="O71" s="205"/>
      <c r="P71" s="205"/>
    </row>
    <row r="72" spans="1:16" ht="13.2" x14ac:dyDescent="0.25">
      <c r="A72" s="198"/>
      <c r="B72" s="93"/>
      <c r="C72" s="199"/>
      <c r="D72" s="200"/>
      <c r="E72" s="93"/>
      <c r="F72" s="199"/>
      <c r="G72" s="58"/>
      <c r="H72" s="201"/>
      <c r="I72" s="202"/>
      <c r="J72" s="203"/>
      <c r="K72" s="203"/>
      <c r="L72" s="203"/>
      <c r="M72" s="204"/>
      <c r="N72" s="205"/>
      <c r="O72" s="205"/>
      <c r="P72" s="205"/>
    </row>
    <row r="73" spans="1:16" ht="13.2" x14ac:dyDescent="0.25">
      <c r="A73" s="198"/>
      <c r="B73" s="93"/>
      <c r="C73" s="199"/>
      <c r="D73" s="200"/>
      <c r="E73" s="93"/>
      <c r="F73" s="199"/>
      <c r="G73" s="58"/>
      <c r="H73" s="201"/>
      <c r="I73" s="202"/>
      <c r="J73" s="203"/>
      <c r="K73" s="203"/>
      <c r="L73" s="203"/>
      <c r="M73" s="204"/>
      <c r="N73" s="205"/>
      <c r="O73" s="205"/>
      <c r="P73" s="205"/>
    </row>
    <row r="74" spans="1:16" ht="13.2" x14ac:dyDescent="0.25">
      <c r="A74" s="198"/>
      <c r="B74" s="93"/>
      <c r="C74" s="199"/>
      <c r="D74" s="200"/>
      <c r="E74" s="93"/>
      <c r="F74" s="199"/>
      <c r="G74" s="58"/>
      <c r="H74" s="201"/>
      <c r="I74" s="202"/>
      <c r="J74" s="203"/>
      <c r="K74" s="203"/>
      <c r="L74" s="203"/>
      <c r="M74" s="204"/>
      <c r="N74" s="205"/>
      <c r="O74" s="205"/>
      <c r="P74" s="205"/>
    </row>
    <row r="75" spans="1:16" ht="13.2" x14ac:dyDescent="0.25">
      <c r="A75" s="198"/>
      <c r="B75" s="93"/>
      <c r="C75" s="199"/>
      <c r="D75" s="200"/>
      <c r="E75" s="93"/>
      <c r="F75" s="199"/>
      <c r="G75" s="58"/>
      <c r="H75" s="201"/>
      <c r="I75" s="202"/>
      <c r="J75" s="203"/>
      <c r="K75" s="203"/>
      <c r="L75" s="203"/>
      <c r="M75" s="204"/>
      <c r="N75" s="205"/>
      <c r="O75" s="205"/>
      <c r="P75" s="205"/>
    </row>
    <row r="76" spans="1:16" ht="13.2" x14ac:dyDescent="0.25">
      <c r="A76" s="198"/>
      <c r="B76" s="93"/>
      <c r="C76" s="199"/>
      <c r="D76" s="200"/>
      <c r="E76" s="93"/>
      <c r="F76" s="199"/>
      <c r="G76" s="58"/>
      <c r="H76" s="201"/>
      <c r="I76" s="202"/>
      <c r="J76" s="203"/>
      <c r="K76" s="203"/>
      <c r="L76" s="203"/>
      <c r="M76" s="204"/>
      <c r="N76" s="205"/>
      <c r="O76" s="205"/>
      <c r="P76" s="205"/>
    </row>
    <row r="77" spans="1:16" ht="13.2" x14ac:dyDescent="0.25">
      <c r="A77" s="198"/>
      <c r="B77" s="93"/>
      <c r="C77" s="199"/>
      <c r="D77" s="200"/>
      <c r="E77" s="93"/>
      <c r="F77" s="199"/>
      <c r="G77" s="58"/>
      <c r="H77" s="201"/>
      <c r="I77" s="202"/>
      <c r="J77" s="203"/>
      <c r="K77" s="203"/>
      <c r="L77" s="203"/>
      <c r="M77" s="204"/>
      <c r="N77" s="205"/>
      <c r="O77" s="205"/>
      <c r="P77" s="205"/>
    </row>
    <row r="78" spans="1:16" ht="13.2" x14ac:dyDescent="0.25">
      <c r="A78" s="198"/>
      <c r="B78" s="93"/>
      <c r="C78" s="199"/>
      <c r="D78" s="200"/>
      <c r="E78" s="93"/>
      <c r="F78" s="199"/>
      <c r="G78" s="58"/>
      <c r="H78" s="201"/>
      <c r="I78" s="202"/>
      <c r="J78" s="203"/>
      <c r="K78" s="203"/>
      <c r="L78" s="203"/>
      <c r="M78" s="204"/>
      <c r="N78" s="205"/>
      <c r="O78" s="205"/>
      <c r="P78" s="205"/>
    </row>
    <row r="79" spans="1:16" ht="13.2" x14ac:dyDescent="0.25">
      <c r="A79" s="198"/>
      <c r="B79" s="93"/>
      <c r="C79" s="199"/>
      <c r="D79" s="200"/>
      <c r="E79" s="93"/>
      <c r="F79" s="199"/>
      <c r="G79" s="58"/>
      <c r="H79" s="201"/>
      <c r="I79" s="202"/>
      <c r="J79" s="203"/>
      <c r="K79" s="203"/>
      <c r="L79" s="203"/>
      <c r="M79" s="204"/>
      <c r="N79" s="205"/>
      <c r="O79" s="205"/>
      <c r="P79" s="205"/>
    </row>
    <row r="80" spans="1:16" ht="13.2" x14ac:dyDescent="0.25">
      <c r="A80" s="198"/>
      <c r="B80" s="93"/>
      <c r="C80" s="199"/>
      <c r="D80" s="200"/>
      <c r="E80" s="93"/>
      <c r="F80" s="199"/>
      <c r="G80" s="58"/>
      <c r="H80" s="201"/>
      <c r="I80" s="202"/>
      <c r="J80" s="203"/>
      <c r="K80" s="203"/>
      <c r="L80" s="203"/>
      <c r="M80" s="204"/>
      <c r="N80" s="205"/>
      <c r="O80" s="205"/>
      <c r="P80" s="205"/>
    </row>
    <row r="81" spans="1:16" ht="13.2" x14ac:dyDescent="0.25">
      <c r="A81" s="198"/>
      <c r="B81" s="93"/>
      <c r="C81" s="199"/>
      <c r="D81" s="200"/>
      <c r="E81" s="93"/>
      <c r="F81" s="199"/>
      <c r="G81" s="58"/>
      <c r="H81" s="201"/>
      <c r="I81" s="202"/>
      <c r="J81" s="203"/>
      <c r="K81" s="203"/>
      <c r="L81" s="203"/>
      <c r="M81" s="204"/>
      <c r="N81" s="205"/>
      <c r="O81" s="205"/>
      <c r="P81" s="205"/>
    </row>
    <row r="82" spans="1:16" ht="13.2" x14ac:dyDescent="0.25">
      <c r="A82" s="198"/>
      <c r="B82" s="93"/>
      <c r="C82" s="199"/>
      <c r="D82" s="200"/>
      <c r="E82" s="93"/>
      <c r="F82" s="199"/>
      <c r="G82" s="58"/>
      <c r="H82" s="201"/>
      <c r="I82" s="202"/>
      <c r="J82" s="203"/>
      <c r="K82" s="203"/>
      <c r="L82" s="203"/>
      <c r="M82" s="204"/>
      <c r="N82" s="205"/>
      <c r="O82" s="205"/>
      <c r="P82" s="205"/>
    </row>
    <row r="83" spans="1:16" ht="13.2" x14ac:dyDescent="0.25">
      <c r="A83" s="198"/>
      <c r="B83" s="93"/>
      <c r="C83" s="199"/>
      <c r="D83" s="200"/>
      <c r="E83" s="93"/>
      <c r="F83" s="199"/>
      <c r="G83" s="58"/>
      <c r="H83" s="201"/>
      <c r="I83" s="202"/>
      <c r="J83" s="203"/>
      <c r="K83" s="203"/>
      <c r="L83" s="203"/>
      <c r="M83" s="204"/>
      <c r="N83" s="205"/>
      <c r="O83" s="205"/>
      <c r="P83" s="205"/>
    </row>
    <row r="84" spans="1:16" ht="13.2" x14ac:dyDescent="0.25">
      <c r="A84" s="198"/>
      <c r="B84" s="93"/>
      <c r="C84" s="199"/>
      <c r="D84" s="200"/>
      <c r="E84" s="93"/>
      <c r="F84" s="199"/>
      <c r="G84" s="58"/>
      <c r="H84" s="201"/>
      <c r="I84" s="202"/>
      <c r="J84" s="203"/>
      <c r="K84" s="203"/>
      <c r="L84" s="203"/>
      <c r="M84" s="204"/>
      <c r="N84" s="205"/>
      <c r="O84" s="205"/>
      <c r="P84" s="205"/>
    </row>
    <row r="85" spans="1:16" ht="13.2" x14ac:dyDescent="0.25">
      <c r="A85" s="198"/>
      <c r="B85" s="93"/>
      <c r="C85" s="199"/>
      <c r="D85" s="200"/>
      <c r="E85" s="93"/>
      <c r="F85" s="199"/>
      <c r="G85" s="58"/>
      <c r="H85" s="201"/>
      <c r="I85" s="202"/>
      <c r="J85" s="203"/>
      <c r="K85" s="203"/>
      <c r="L85" s="203"/>
      <c r="M85" s="204"/>
      <c r="N85" s="205"/>
      <c r="O85" s="205"/>
      <c r="P85" s="205"/>
    </row>
    <row r="86" spans="1:16" ht="13.2" x14ac:dyDescent="0.25">
      <c r="A86" s="198"/>
      <c r="B86" s="93"/>
      <c r="C86" s="199"/>
      <c r="D86" s="200"/>
      <c r="E86" s="93"/>
      <c r="F86" s="199"/>
      <c r="G86" s="58"/>
      <c r="H86" s="201"/>
      <c r="I86" s="202"/>
      <c r="J86" s="203"/>
      <c r="K86" s="203"/>
      <c r="L86" s="203"/>
      <c r="M86" s="204"/>
      <c r="N86" s="205"/>
      <c r="O86" s="205"/>
      <c r="P86" s="205"/>
    </row>
    <row r="87" spans="1:16" ht="13.2" x14ac:dyDescent="0.25">
      <c r="A87" s="198"/>
      <c r="B87" s="93"/>
      <c r="C87" s="199"/>
      <c r="D87" s="200"/>
      <c r="E87" s="93"/>
      <c r="F87" s="199"/>
      <c r="G87" s="58"/>
      <c r="H87" s="201"/>
      <c r="I87" s="202"/>
      <c r="J87" s="203"/>
      <c r="K87" s="203"/>
      <c r="L87" s="203"/>
      <c r="M87" s="204"/>
      <c r="N87" s="205"/>
      <c r="O87" s="205"/>
      <c r="P87" s="205"/>
    </row>
    <row r="88" spans="1:16" ht="13.2" x14ac:dyDescent="0.25">
      <c r="A88" s="198"/>
      <c r="B88" s="93"/>
      <c r="C88" s="199"/>
      <c r="D88" s="200"/>
      <c r="E88" s="93"/>
      <c r="F88" s="199"/>
      <c r="G88" s="58"/>
      <c r="H88" s="201"/>
      <c r="I88" s="202"/>
      <c r="J88" s="203"/>
      <c r="K88" s="203"/>
      <c r="L88" s="203"/>
      <c r="M88" s="204"/>
      <c r="N88" s="205"/>
      <c r="O88" s="205"/>
      <c r="P88" s="205"/>
    </row>
    <row r="89" spans="1:16" ht="13.2" x14ac:dyDescent="0.25">
      <c r="A89" s="198"/>
      <c r="B89" s="93"/>
      <c r="C89" s="199"/>
      <c r="D89" s="200"/>
      <c r="E89" s="93"/>
      <c r="F89" s="199"/>
      <c r="G89" s="58"/>
      <c r="H89" s="201"/>
      <c r="I89" s="202"/>
      <c r="J89" s="203"/>
      <c r="K89" s="203"/>
      <c r="L89" s="203"/>
      <c r="M89" s="204"/>
      <c r="N89" s="205"/>
      <c r="O89" s="205"/>
      <c r="P89" s="205"/>
    </row>
    <row r="90" spans="1:16" ht="13.2" x14ac:dyDescent="0.25">
      <c r="A90" s="198"/>
      <c r="B90" s="93"/>
      <c r="C90" s="199"/>
      <c r="D90" s="200"/>
      <c r="E90" s="93"/>
      <c r="F90" s="199"/>
      <c r="G90" s="58"/>
      <c r="H90" s="201"/>
      <c r="I90" s="202"/>
      <c r="J90" s="203"/>
      <c r="K90" s="203"/>
      <c r="L90" s="203"/>
      <c r="M90" s="204"/>
      <c r="N90" s="205"/>
      <c r="O90" s="205"/>
      <c r="P90" s="205"/>
    </row>
    <row r="91" spans="1:16" ht="13.2" x14ac:dyDescent="0.25">
      <c r="A91" s="198"/>
      <c r="B91" s="93"/>
      <c r="C91" s="199"/>
      <c r="D91" s="200"/>
      <c r="E91" s="93"/>
      <c r="F91" s="199"/>
      <c r="G91" s="58"/>
      <c r="H91" s="201"/>
      <c r="I91" s="202"/>
      <c r="J91" s="203"/>
      <c r="K91" s="203"/>
      <c r="L91" s="203"/>
      <c r="M91" s="204"/>
      <c r="N91" s="205"/>
      <c r="O91" s="205"/>
      <c r="P91" s="205"/>
    </row>
    <row r="92" spans="1:16" ht="13.2" x14ac:dyDescent="0.25">
      <c r="A92" s="198"/>
      <c r="B92" s="93"/>
      <c r="C92" s="199"/>
      <c r="D92" s="200"/>
      <c r="E92" s="93"/>
      <c r="F92" s="199"/>
      <c r="G92" s="58"/>
      <c r="H92" s="201"/>
      <c r="I92" s="202"/>
      <c r="J92" s="203"/>
      <c r="K92" s="203"/>
      <c r="L92" s="203"/>
      <c r="M92" s="204"/>
      <c r="N92" s="205"/>
      <c r="O92" s="205"/>
      <c r="P92" s="205"/>
    </row>
    <row r="93" spans="1:16" ht="13.2" x14ac:dyDescent="0.25">
      <c r="A93" s="198"/>
      <c r="B93" s="93"/>
      <c r="C93" s="199"/>
      <c r="D93" s="200"/>
      <c r="E93" s="93"/>
      <c r="F93" s="199"/>
      <c r="G93" s="58"/>
      <c r="H93" s="201"/>
      <c r="I93" s="202"/>
      <c r="J93" s="203"/>
      <c r="K93" s="203"/>
      <c r="L93" s="203"/>
      <c r="M93" s="204"/>
      <c r="N93" s="205"/>
      <c r="O93" s="205"/>
      <c r="P93" s="205"/>
    </row>
    <row r="94" spans="1:16" ht="13.2" x14ac:dyDescent="0.25">
      <c r="A94" s="198"/>
      <c r="B94" s="93"/>
      <c r="C94" s="199"/>
      <c r="D94" s="200"/>
      <c r="E94" s="93"/>
      <c r="F94" s="199"/>
      <c r="G94" s="58"/>
      <c r="H94" s="201"/>
      <c r="I94" s="202"/>
      <c r="J94" s="203"/>
      <c r="K94" s="203"/>
      <c r="L94" s="203"/>
      <c r="M94" s="204"/>
      <c r="N94" s="205"/>
      <c r="O94" s="205"/>
      <c r="P94" s="205"/>
    </row>
    <row r="95" spans="1:16" ht="13.2" x14ac:dyDescent="0.25">
      <c r="A95" s="198"/>
      <c r="B95" s="93"/>
      <c r="C95" s="199"/>
      <c r="D95" s="200"/>
      <c r="E95" s="93"/>
      <c r="F95" s="199"/>
      <c r="G95" s="58"/>
      <c r="H95" s="201"/>
      <c r="I95" s="202"/>
      <c r="J95" s="203"/>
      <c r="K95" s="203"/>
      <c r="L95" s="203"/>
      <c r="M95" s="204"/>
      <c r="N95" s="205"/>
      <c r="O95" s="205"/>
      <c r="P95" s="205"/>
    </row>
    <row r="96" spans="1:16" ht="13.2" x14ac:dyDescent="0.25">
      <c r="A96" s="198"/>
      <c r="B96" s="93"/>
      <c r="C96" s="199"/>
      <c r="D96" s="200"/>
      <c r="E96" s="93"/>
      <c r="F96" s="199"/>
      <c r="G96" s="58"/>
      <c r="H96" s="201"/>
      <c r="I96" s="202"/>
      <c r="J96" s="203"/>
      <c r="K96" s="203"/>
      <c r="L96" s="203"/>
      <c r="M96" s="204"/>
      <c r="N96" s="205"/>
      <c r="O96" s="205"/>
      <c r="P96" s="205"/>
    </row>
    <row r="97" spans="1:16" ht="13.2" x14ac:dyDescent="0.25">
      <c r="A97" s="198"/>
      <c r="B97" s="93"/>
      <c r="C97" s="199"/>
      <c r="D97" s="200"/>
      <c r="E97" s="93"/>
      <c r="F97" s="199"/>
      <c r="G97" s="58"/>
      <c r="H97" s="201"/>
      <c r="I97" s="202"/>
      <c r="J97" s="203"/>
      <c r="K97" s="203"/>
      <c r="L97" s="203"/>
      <c r="M97" s="204"/>
      <c r="N97" s="205"/>
      <c r="O97" s="205"/>
      <c r="P97" s="205"/>
    </row>
    <row r="98" spans="1:16" ht="13.2" x14ac:dyDescent="0.25">
      <c r="A98" s="198"/>
      <c r="B98" s="93"/>
      <c r="C98" s="199"/>
      <c r="D98" s="200"/>
      <c r="E98" s="93"/>
      <c r="F98" s="199"/>
      <c r="G98" s="58"/>
      <c r="H98" s="201"/>
      <c r="I98" s="202"/>
      <c r="J98" s="203"/>
      <c r="K98" s="203"/>
      <c r="L98" s="203"/>
      <c r="M98" s="204"/>
      <c r="N98" s="205"/>
      <c r="O98" s="205"/>
      <c r="P98" s="205"/>
    </row>
    <row r="99" spans="1:16" ht="13.2" x14ac:dyDescent="0.25">
      <c r="A99" s="198"/>
      <c r="B99" s="93"/>
      <c r="C99" s="199"/>
      <c r="D99" s="200"/>
      <c r="E99" s="93"/>
      <c r="F99" s="199"/>
      <c r="G99" s="58"/>
      <c r="H99" s="201"/>
      <c r="I99" s="202"/>
      <c r="J99" s="203"/>
      <c r="K99" s="203"/>
      <c r="L99" s="203"/>
      <c r="M99" s="204"/>
      <c r="N99" s="205"/>
      <c r="O99" s="205">
        <v>0</v>
      </c>
      <c r="P99" s="205">
        <v>0</v>
      </c>
    </row>
    <row r="100" spans="1:16" ht="13.2" x14ac:dyDescent="0.25">
      <c r="A100" s="198"/>
      <c r="B100" s="93"/>
      <c r="C100" s="199"/>
      <c r="D100" s="200"/>
      <c r="E100" s="93"/>
      <c r="F100" s="199"/>
      <c r="G100" s="58"/>
      <c r="H100" s="201"/>
      <c r="I100" s="202"/>
      <c r="J100" s="203"/>
      <c r="K100" s="203"/>
      <c r="L100" s="203"/>
      <c r="M100" s="204"/>
      <c r="N100" s="205"/>
      <c r="O100" s="205"/>
      <c r="P100" s="205"/>
    </row>
    <row r="101" spans="1:16" ht="13.2" x14ac:dyDescent="0.25">
      <c r="A101" s="198"/>
      <c r="B101" s="93"/>
      <c r="C101" s="199"/>
      <c r="D101" s="200"/>
      <c r="E101" s="93"/>
      <c r="F101" s="199"/>
      <c r="G101" s="58"/>
      <c r="H101" s="201"/>
      <c r="I101" s="202"/>
      <c r="J101" s="203"/>
      <c r="K101" s="203"/>
      <c r="L101" s="203"/>
      <c r="M101" s="204"/>
      <c r="N101" s="205"/>
      <c r="O101" s="205"/>
      <c r="P101" s="205"/>
    </row>
    <row r="102" spans="1:16" ht="13.2" x14ac:dyDescent="0.25">
      <c r="A102" s="198"/>
      <c r="B102" s="93"/>
      <c r="C102" s="199"/>
      <c r="D102" s="200"/>
      <c r="E102" s="93"/>
      <c r="F102" s="199"/>
      <c r="G102" s="58"/>
      <c r="H102" s="201"/>
      <c r="I102" s="202"/>
      <c r="J102" s="203"/>
      <c r="K102" s="203"/>
      <c r="L102" s="203"/>
      <c r="M102" s="204"/>
      <c r="N102" s="205"/>
      <c r="O102" s="205"/>
      <c r="P102" s="205"/>
    </row>
    <row r="103" spans="1:16" ht="13.2" x14ac:dyDescent="0.25">
      <c r="A103" s="198"/>
      <c r="B103" s="93"/>
      <c r="C103" s="199"/>
      <c r="D103" s="200"/>
      <c r="E103" s="93"/>
      <c r="F103" s="199"/>
      <c r="G103" s="58"/>
      <c r="H103" s="201"/>
      <c r="I103" s="202"/>
      <c r="J103" s="203"/>
      <c r="K103" s="203"/>
      <c r="L103" s="203"/>
      <c r="M103" s="204"/>
      <c r="N103" s="205"/>
      <c r="O103" s="205"/>
      <c r="P103" s="205"/>
    </row>
    <row r="104" spans="1:16" ht="13.2" x14ac:dyDescent="0.25">
      <c r="A104" s="198"/>
      <c r="B104" s="93"/>
      <c r="C104" s="199"/>
      <c r="D104" s="200"/>
      <c r="E104" s="93"/>
      <c r="F104" s="199"/>
      <c r="G104" s="58"/>
      <c r="H104" s="201"/>
      <c r="I104" s="202"/>
      <c r="J104" s="203"/>
      <c r="K104" s="203"/>
      <c r="L104" s="203"/>
      <c r="M104" s="204"/>
      <c r="N104" s="205"/>
      <c r="O104" s="205"/>
      <c r="P104" s="205"/>
    </row>
    <row r="105" spans="1:16" ht="13.2" x14ac:dyDescent="0.25">
      <c r="A105" s="198"/>
      <c r="B105" s="93"/>
      <c r="C105" s="199"/>
      <c r="D105" s="200"/>
      <c r="E105" s="93"/>
      <c r="F105" s="199"/>
      <c r="G105" s="58"/>
      <c r="H105" s="201"/>
      <c r="I105" s="202"/>
      <c r="J105" s="203"/>
      <c r="K105" s="203"/>
      <c r="L105" s="203"/>
      <c r="M105" s="204"/>
      <c r="N105" s="205"/>
      <c r="O105" s="205"/>
      <c r="P105" s="205"/>
    </row>
    <row r="106" spans="1:16" ht="13.2" x14ac:dyDescent="0.25">
      <c r="A106" s="198"/>
      <c r="B106" s="93"/>
      <c r="C106" s="199"/>
      <c r="D106" s="200"/>
      <c r="E106" s="93"/>
      <c r="F106" s="199"/>
      <c r="G106" s="58"/>
      <c r="H106" s="201"/>
      <c r="I106" s="202"/>
      <c r="J106" s="203"/>
      <c r="K106" s="203"/>
      <c r="L106" s="203"/>
      <c r="M106" s="204"/>
      <c r="N106" s="205"/>
      <c r="O106" s="205"/>
      <c r="P106" s="205"/>
    </row>
    <row r="107" spans="1:16" ht="13.2" x14ac:dyDescent="0.25">
      <c r="A107" s="198"/>
      <c r="B107" s="93"/>
      <c r="C107" s="199"/>
      <c r="D107" s="200"/>
      <c r="E107" s="93"/>
      <c r="F107" s="199"/>
      <c r="G107" s="58"/>
      <c r="H107" s="201"/>
      <c r="I107" s="202"/>
      <c r="J107" s="203"/>
      <c r="K107" s="203"/>
      <c r="L107" s="203"/>
      <c r="M107" s="204"/>
      <c r="N107" s="205"/>
      <c r="O107" s="205"/>
      <c r="P107" s="205"/>
    </row>
    <row r="108" spans="1:16" ht="13.2" x14ac:dyDescent="0.25">
      <c r="A108" s="198"/>
      <c r="B108" s="93"/>
      <c r="C108" s="199"/>
      <c r="D108" s="200"/>
      <c r="E108" s="93"/>
      <c r="F108" s="199"/>
      <c r="G108" s="58"/>
      <c r="H108" s="201"/>
      <c r="I108" s="202"/>
      <c r="J108" s="203"/>
      <c r="K108" s="203"/>
      <c r="L108" s="203"/>
      <c r="M108" s="204"/>
      <c r="N108" s="205"/>
      <c r="O108" s="205"/>
      <c r="P108" s="205"/>
    </row>
    <row r="109" spans="1:16" ht="13.2" x14ac:dyDescent="0.25">
      <c r="A109" s="198"/>
      <c r="B109" s="93"/>
      <c r="C109" s="199"/>
      <c r="D109" s="200"/>
      <c r="E109" s="93"/>
      <c r="F109" s="199"/>
      <c r="G109" s="58"/>
      <c r="H109" s="201"/>
      <c r="I109" s="202"/>
      <c r="J109" s="203"/>
      <c r="K109" s="203"/>
      <c r="L109" s="203"/>
      <c r="M109" s="204"/>
      <c r="N109" s="205"/>
      <c r="O109" s="205"/>
      <c r="P109" s="205"/>
    </row>
    <row r="110" spans="1:16" ht="13.2" x14ac:dyDescent="0.25">
      <c r="A110" s="198"/>
      <c r="B110" s="93"/>
      <c r="C110" s="199"/>
      <c r="D110" s="200"/>
      <c r="E110" s="93"/>
      <c r="F110" s="199"/>
      <c r="G110" s="58"/>
      <c r="H110" s="201"/>
      <c r="I110" s="202"/>
      <c r="J110" s="203"/>
      <c r="K110" s="203"/>
      <c r="L110" s="203"/>
      <c r="M110" s="204"/>
      <c r="N110" s="205"/>
      <c r="O110" s="205"/>
      <c r="P110" s="205"/>
    </row>
    <row r="111" spans="1:16" ht="13.2" x14ac:dyDescent="0.25">
      <c r="A111" s="198"/>
      <c r="B111" s="93"/>
      <c r="C111" s="199"/>
      <c r="D111" s="200"/>
      <c r="E111" s="93"/>
      <c r="F111" s="199"/>
      <c r="G111" s="58"/>
      <c r="H111" s="201"/>
      <c r="I111" s="202"/>
      <c r="J111" s="203"/>
      <c r="K111" s="203"/>
      <c r="L111" s="203"/>
      <c r="M111" s="204"/>
      <c r="N111" s="205"/>
      <c r="O111" s="205"/>
      <c r="P111" s="205"/>
    </row>
    <row r="112" spans="1:16" ht="13.2" x14ac:dyDescent="0.25">
      <c r="A112" s="198"/>
      <c r="B112" s="93"/>
      <c r="C112" s="199"/>
      <c r="D112" s="200"/>
      <c r="E112" s="93"/>
      <c r="F112" s="199"/>
      <c r="G112" s="58"/>
      <c r="H112" s="201"/>
      <c r="I112" s="202"/>
      <c r="J112" s="203"/>
      <c r="K112" s="203"/>
      <c r="L112" s="203"/>
      <c r="M112" s="204"/>
      <c r="N112" s="205"/>
      <c r="O112" s="205"/>
      <c r="P112" s="205"/>
    </row>
    <row r="113" spans="1:16" ht="13.2" x14ac:dyDescent="0.25">
      <c r="A113" s="198"/>
      <c r="B113" s="93"/>
      <c r="C113" s="199"/>
      <c r="D113" s="200"/>
      <c r="E113" s="93"/>
      <c r="F113" s="199"/>
      <c r="G113" s="58"/>
      <c r="H113" s="201"/>
      <c r="I113" s="202"/>
      <c r="J113" s="203"/>
      <c r="K113" s="203"/>
      <c r="L113" s="203"/>
      <c r="M113" s="204"/>
      <c r="N113" s="205"/>
      <c r="O113" s="205"/>
      <c r="P113" s="205"/>
    </row>
    <row r="114" spans="1:16" ht="13.2" x14ac:dyDescent="0.25">
      <c r="A114" s="198"/>
      <c r="B114" s="93"/>
      <c r="C114" s="199"/>
      <c r="D114" s="200"/>
      <c r="E114" s="93"/>
      <c r="F114" s="199"/>
      <c r="G114" s="58"/>
      <c r="H114" s="201"/>
      <c r="I114" s="202"/>
      <c r="J114" s="203"/>
      <c r="K114" s="203"/>
      <c r="L114" s="203"/>
      <c r="M114" s="204"/>
      <c r="N114" s="205"/>
      <c r="O114" s="205"/>
      <c r="P114" s="205"/>
    </row>
    <row r="115" spans="1:16" ht="13.2" x14ac:dyDescent="0.25">
      <c r="A115" s="198"/>
      <c r="B115" s="93"/>
      <c r="C115" s="199"/>
      <c r="D115" s="200"/>
      <c r="E115" s="93"/>
      <c r="F115" s="199"/>
      <c r="G115" s="58"/>
      <c r="H115" s="201"/>
      <c r="I115" s="202"/>
      <c r="J115" s="203"/>
      <c r="K115" s="203"/>
      <c r="L115" s="203"/>
      <c r="M115" s="204"/>
      <c r="N115" s="205"/>
      <c r="O115" s="205"/>
      <c r="P115" s="205"/>
    </row>
    <row r="116" spans="1:16" ht="13.2" x14ac:dyDescent="0.25">
      <c r="A116" s="198"/>
      <c r="B116" s="93"/>
      <c r="C116" s="199"/>
      <c r="D116" s="200"/>
      <c r="E116" s="93"/>
      <c r="F116" s="199"/>
      <c r="G116" s="58"/>
      <c r="H116" s="201"/>
      <c r="I116" s="202"/>
      <c r="J116" s="203"/>
      <c r="K116" s="203"/>
      <c r="L116" s="203"/>
      <c r="M116" s="204"/>
      <c r="N116" s="205"/>
      <c r="O116" s="205"/>
      <c r="P116" s="205"/>
    </row>
    <row r="117" spans="1:16" ht="13.2" x14ac:dyDescent="0.25">
      <c r="A117" s="198"/>
      <c r="B117" s="93"/>
      <c r="C117" s="199"/>
      <c r="D117" s="200"/>
      <c r="E117" s="93"/>
      <c r="F117" s="199"/>
      <c r="G117" s="58"/>
      <c r="H117" s="201"/>
      <c r="I117" s="202"/>
      <c r="J117" s="203"/>
      <c r="K117" s="203"/>
      <c r="L117" s="203"/>
      <c r="M117" s="204"/>
      <c r="N117" s="205"/>
      <c r="O117" s="205"/>
      <c r="P117" s="205"/>
    </row>
    <row r="118" spans="1:16" ht="13.2" x14ac:dyDescent="0.25">
      <c r="A118" s="198"/>
      <c r="B118" s="93"/>
      <c r="C118" s="199"/>
      <c r="D118" s="200"/>
      <c r="E118" s="93"/>
      <c r="F118" s="199"/>
      <c r="G118" s="58"/>
      <c r="H118" s="201"/>
      <c r="I118" s="202"/>
      <c r="J118" s="203"/>
      <c r="K118" s="203"/>
      <c r="L118" s="203"/>
      <c r="M118" s="204"/>
      <c r="N118" s="205"/>
      <c r="O118" s="205"/>
      <c r="P118" s="205"/>
    </row>
    <row r="119" spans="1:16" ht="13.2" x14ac:dyDescent="0.25">
      <c r="A119" s="198"/>
      <c r="B119" s="93"/>
      <c r="C119" s="199"/>
      <c r="D119" s="200"/>
      <c r="E119" s="93"/>
      <c r="F119" s="199"/>
      <c r="G119" s="58"/>
      <c r="H119" s="201"/>
      <c r="I119" s="202"/>
      <c r="J119" s="203"/>
      <c r="K119" s="203"/>
      <c r="L119" s="203"/>
      <c r="M119" s="204"/>
      <c r="N119" s="205"/>
      <c r="O119" s="205"/>
      <c r="P119" s="205"/>
    </row>
    <row r="120" spans="1:16" ht="13.2" x14ac:dyDescent="0.25">
      <c r="A120" s="198"/>
      <c r="B120" s="93"/>
      <c r="C120" s="199"/>
      <c r="D120" s="200"/>
      <c r="E120" s="93"/>
      <c r="F120" s="199"/>
      <c r="G120" s="58"/>
      <c r="H120" s="201"/>
      <c r="I120" s="202"/>
      <c r="J120" s="203"/>
      <c r="K120" s="203"/>
      <c r="L120" s="203"/>
      <c r="M120" s="204"/>
      <c r="N120" s="205"/>
      <c r="O120" s="205"/>
      <c r="P120" s="205"/>
    </row>
    <row r="121" spans="1:16" ht="13.2" x14ac:dyDescent="0.25">
      <c r="A121" s="198"/>
      <c r="B121" s="93"/>
      <c r="C121" s="199"/>
      <c r="D121" s="200"/>
      <c r="E121" s="93"/>
      <c r="F121" s="199"/>
      <c r="G121" s="58"/>
      <c r="H121" s="201"/>
      <c r="I121" s="202"/>
      <c r="J121" s="203"/>
      <c r="K121" s="203"/>
      <c r="L121" s="203"/>
      <c r="M121" s="204"/>
      <c r="N121" s="205"/>
      <c r="O121" s="205"/>
      <c r="P121" s="205"/>
    </row>
    <row r="122" spans="1:16" ht="13.2" x14ac:dyDescent="0.25">
      <c r="A122" s="198"/>
      <c r="B122" s="93"/>
      <c r="C122" s="199"/>
      <c r="D122" s="200"/>
      <c r="E122" s="93"/>
      <c r="F122" s="199"/>
      <c r="G122" s="58"/>
      <c r="H122" s="201"/>
      <c r="I122" s="202"/>
      <c r="J122" s="203"/>
      <c r="K122" s="203"/>
      <c r="L122" s="203"/>
      <c r="M122" s="204"/>
      <c r="N122" s="205"/>
      <c r="O122" s="205"/>
      <c r="P122" s="205"/>
    </row>
    <row r="123" spans="1:16" ht="13.2" x14ac:dyDescent="0.25">
      <c r="A123" s="198"/>
      <c r="B123" s="93"/>
      <c r="C123" s="199"/>
      <c r="D123" s="200"/>
      <c r="E123" s="93"/>
      <c r="F123" s="199"/>
      <c r="G123" s="58"/>
      <c r="H123" s="201"/>
      <c r="I123" s="202"/>
      <c r="J123" s="203"/>
      <c r="K123" s="203"/>
      <c r="L123" s="203"/>
      <c r="M123" s="204"/>
      <c r="N123" s="205"/>
      <c r="O123" s="205"/>
      <c r="P123" s="205"/>
    </row>
    <row r="124" spans="1:16" ht="13.2" x14ac:dyDescent="0.25">
      <c r="A124" s="198"/>
      <c r="B124" s="93"/>
      <c r="C124" s="199"/>
      <c r="D124" s="200"/>
      <c r="E124" s="93"/>
      <c r="F124" s="199"/>
      <c r="G124" s="58"/>
      <c r="H124" s="201"/>
      <c r="I124" s="202"/>
      <c r="J124" s="203"/>
      <c r="K124" s="203"/>
      <c r="L124" s="203"/>
      <c r="M124" s="204"/>
      <c r="N124" s="205"/>
      <c r="O124" s="205"/>
      <c r="P124" s="205"/>
    </row>
    <row r="125" spans="1:16" ht="13.2" x14ac:dyDescent="0.25">
      <c r="A125" s="198"/>
      <c r="B125" s="93"/>
      <c r="C125" s="199"/>
      <c r="D125" s="200"/>
      <c r="E125" s="93"/>
      <c r="F125" s="199"/>
      <c r="G125" s="58"/>
      <c r="H125" s="201"/>
      <c r="I125" s="202"/>
      <c r="J125" s="203"/>
      <c r="K125" s="203"/>
      <c r="L125" s="203"/>
      <c r="M125" s="204"/>
      <c r="N125" s="205"/>
      <c r="O125" s="205"/>
      <c r="P125" s="205"/>
    </row>
    <row r="126" spans="1:16" ht="13.2" x14ac:dyDescent="0.25">
      <c r="A126" s="198"/>
      <c r="B126" s="93"/>
      <c r="C126" s="199"/>
      <c r="D126" s="200"/>
      <c r="E126" s="93"/>
      <c r="F126" s="199"/>
      <c r="G126" s="58"/>
      <c r="H126" s="201"/>
      <c r="I126" s="202"/>
      <c r="J126" s="203"/>
      <c r="K126" s="203"/>
      <c r="L126" s="203"/>
      <c r="M126" s="204"/>
      <c r="N126" s="205"/>
      <c r="O126" s="205"/>
      <c r="P126" s="205"/>
    </row>
    <row r="127" spans="1:16" ht="13.2" x14ac:dyDescent="0.25">
      <c r="A127" s="198"/>
      <c r="B127" s="93"/>
      <c r="C127" s="199"/>
      <c r="D127" s="200"/>
      <c r="E127" s="93"/>
      <c r="F127" s="199"/>
      <c r="G127" s="58"/>
      <c r="H127" s="201"/>
      <c r="I127" s="202"/>
      <c r="J127" s="203"/>
      <c r="K127" s="203"/>
      <c r="L127" s="203"/>
      <c r="M127" s="204"/>
      <c r="N127" s="205"/>
      <c r="O127" s="205"/>
      <c r="P127" s="205"/>
    </row>
    <row r="128" spans="1:16" ht="13.2" x14ac:dyDescent="0.25">
      <c r="A128" s="198"/>
      <c r="B128" s="93"/>
      <c r="C128" s="199"/>
      <c r="D128" s="200"/>
      <c r="E128" s="93"/>
      <c r="F128" s="199"/>
      <c r="G128" s="58"/>
      <c r="H128" s="201"/>
      <c r="I128" s="202"/>
      <c r="J128" s="203"/>
      <c r="K128" s="203"/>
      <c r="L128" s="203"/>
      <c r="M128" s="204"/>
      <c r="N128" s="205"/>
      <c r="O128" s="205"/>
      <c r="P128" s="205"/>
    </row>
    <row r="129" spans="1:16" ht="13.2" x14ac:dyDescent="0.25">
      <c r="A129" s="198"/>
      <c r="B129" s="93"/>
      <c r="C129" s="199"/>
      <c r="D129" s="200"/>
      <c r="E129" s="93"/>
      <c r="F129" s="199"/>
      <c r="G129" s="58"/>
      <c r="H129" s="201"/>
      <c r="I129" s="202"/>
      <c r="J129" s="203"/>
      <c r="K129" s="203"/>
      <c r="L129" s="203"/>
      <c r="M129" s="204"/>
      <c r="N129" s="205"/>
      <c r="O129" s="205"/>
      <c r="P129" s="205"/>
    </row>
    <row r="130" spans="1:16" ht="13.2" x14ac:dyDescent="0.25">
      <c r="A130" s="198"/>
      <c r="B130" s="93"/>
      <c r="C130" s="199"/>
      <c r="D130" s="200"/>
      <c r="E130" s="93"/>
      <c r="F130" s="199"/>
      <c r="G130" s="58"/>
      <c r="H130" s="201"/>
      <c r="I130" s="202"/>
      <c r="J130" s="203"/>
      <c r="K130" s="203"/>
      <c r="L130" s="203"/>
      <c r="M130" s="204"/>
      <c r="N130" s="205"/>
      <c r="O130" s="205"/>
      <c r="P130" s="205"/>
    </row>
    <row r="131" spans="1:16" ht="13.2" x14ac:dyDescent="0.25">
      <c r="A131" s="198"/>
      <c r="B131" s="93"/>
      <c r="C131" s="199"/>
      <c r="D131" s="200"/>
      <c r="E131" s="93"/>
      <c r="F131" s="199"/>
      <c r="G131" s="58"/>
      <c r="H131" s="201"/>
      <c r="I131" s="202"/>
      <c r="J131" s="203"/>
      <c r="K131" s="203"/>
      <c r="L131" s="203"/>
      <c r="M131" s="204"/>
      <c r="N131" s="205"/>
      <c r="O131" s="205"/>
      <c r="P131" s="205"/>
    </row>
    <row r="132" spans="1:16" ht="13.2" x14ac:dyDescent="0.25">
      <c r="A132" s="198"/>
      <c r="B132" s="93"/>
      <c r="C132" s="199"/>
      <c r="D132" s="200"/>
      <c r="E132" s="93"/>
      <c r="F132" s="199"/>
      <c r="G132" s="58"/>
      <c r="H132" s="201"/>
      <c r="I132" s="202"/>
      <c r="J132" s="203"/>
      <c r="K132" s="203"/>
      <c r="L132" s="203"/>
      <c r="M132" s="204"/>
      <c r="N132" s="205"/>
      <c r="O132" s="205"/>
      <c r="P132" s="205"/>
    </row>
    <row r="133" spans="1:16" ht="13.2" x14ac:dyDescent="0.25">
      <c r="A133" s="198"/>
      <c r="B133" s="93"/>
      <c r="C133" s="199"/>
      <c r="D133" s="200"/>
      <c r="E133" s="93"/>
      <c r="F133" s="199"/>
      <c r="G133" s="58"/>
      <c r="H133" s="201"/>
      <c r="I133" s="202"/>
      <c r="J133" s="203"/>
      <c r="K133" s="203"/>
      <c r="L133" s="203"/>
      <c r="M133" s="204"/>
      <c r="N133" s="205"/>
      <c r="O133" s="205"/>
      <c r="P133" s="205"/>
    </row>
    <row r="134" spans="1:16" ht="13.2" x14ac:dyDescent="0.25">
      <c r="A134" s="198"/>
      <c r="B134" s="93"/>
      <c r="C134" s="199"/>
      <c r="D134" s="200"/>
      <c r="E134" s="93"/>
      <c r="F134" s="199"/>
      <c r="G134" s="58"/>
      <c r="H134" s="201"/>
      <c r="I134" s="202"/>
      <c r="J134" s="203"/>
      <c r="K134" s="203"/>
      <c r="L134" s="203"/>
      <c r="M134" s="204"/>
      <c r="N134" s="205"/>
      <c r="O134" s="205"/>
      <c r="P134" s="205"/>
    </row>
    <row r="135" spans="1:16" ht="13.2" x14ac:dyDescent="0.25">
      <c r="A135" s="198"/>
      <c r="B135" s="93"/>
      <c r="C135" s="199"/>
      <c r="D135" s="200"/>
      <c r="E135" s="93"/>
      <c r="F135" s="199"/>
      <c r="G135" s="58"/>
      <c r="H135" s="201"/>
      <c r="I135" s="202"/>
      <c r="J135" s="203"/>
      <c r="K135" s="203"/>
      <c r="L135" s="203"/>
      <c r="M135" s="204"/>
      <c r="N135" s="205"/>
      <c r="O135" s="205"/>
      <c r="P135" s="205"/>
    </row>
    <row r="136" spans="1:16" ht="13.2" x14ac:dyDescent="0.25">
      <c r="A136" s="198"/>
      <c r="B136" s="93"/>
      <c r="C136" s="199"/>
      <c r="D136" s="200"/>
      <c r="E136" s="93"/>
      <c r="F136" s="199"/>
      <c r="G136" s="58"/>
      <c r="H136" s="201"/>
      <c r="I136" s="202"/>
      <c r="J136" s="203"/>
      <c r="K136" s="203"/>
      <c r="L136" s="203"/>
      <c r="M136" s="204"/>
      <c r="N136" s="205"/>
      <c r="O136" s="205"/>
      <c r="P136" s="205"/>
    </row>
    <row r="137" spans="1:16" ht="13.2" x14ac:dyDescent="0.25">
      <c r="A137" s="198"/>
      <c r="B137" s="93"/>
      <c r="C137" s="199"/>
      <c r="D137" s="200"/>
      <c r="E137" s="93"/>
      <c r="F137" s="199"/>
      <c r="G137" s="58"/>
      <c r="H137" s="201"/>
      <c r="I137" s="202"/>
      <c r="J137" s="203"/>
      <c r="K137" s="203"/>
      <c r="L137" s="203"/>
      <c r="M137" s="204"/>
      <c r="N137" s="205"/>
      <c r="O137" s="205"/>
      <c r="P137" s="205"/>
    </row>
    <row r="138" spans="1:16" ht="13.2" x14ac:dyDescent="0.25">
      <c r="A138" s="198"/>
      <c r="B138" s="93"/>
      <c r="C138" s="199"/>
      <c r="D138" s="200"/>
      <c r="E138" s="93"/>
      <c r="F138" s="199"/>
      <c r="G138" s="58"/>
      <c r="H138" s="201"/>
      <c r="I138" s="202"/>
      <c r="J138" s="203"/>
      <c r="K138" s="203"/>
      <c r="L138" s="203"/>
      <c r="M138" s="204"/>
      <c r="N138" s="205"/>
      <c r="O138" s="205"/>
      <c r="P138" s="205"/>
    </row>
    <row r="139" spans="1:16" ht="13.2" x14ac:dyDescent="0.25">
      <c r="A139" s="198"/>
      <c r="B139" s="93"/>
      <c r="C139" s="199"/>
      <c r="D139" s="200"/>
      <c r="E139" s="93"/>
      <c r="F139" s="199"/>
      <c r="G139" s="58"/>
      <c r="H139" s="201"/>
      <c r="I139" s="202"/>
      <c r="J139" s="203"/>
      <c r="K139" s="203"/>
      <c r="L139" s="203"/>
      <c r="M139" s="204"/>
      <c r="N139" s="205"/>
      <c r="O139" s="205"/>
      <c r="P139" s="205"/>
    </row>
    <row r="140" spans="1:16" ht="13.2" x14ac:dyDescent="0.25">
      <c r="A140" s="198"/>
      <c r="B140" s="93"/>
      <c r="C140" s="199"/>
      <c r="D140" s="200"/>
      <c r="E140" s="93"/>
      <c r="F140" s="199"/>
      <c r="G140" s="58"/>
      <c r="H140" s="201"/>
      <c r="I140" s="202"/>
      <c r="J140" s="203"/>
      <c r="K140" s="203"/>
      <c r="L140" s="203"/>
      <c r="M140" s="204"/>
      <c r="N140" s="205"/>
      <c r="O140" s="205"/>
      <c r="P140" s="205"/>
    </row>
    <row r="141" spans="1:16" ht="13.2" x14ac:dyDescent="0.25">
      <c r="A141" s="198"/>
      <c r="B141" s="93"/>
      <c r="C141" s="199"/>
      <c r="D141" s="200"/>
      <c r="E141" s="93"/>
      <c r="F141" s="199"/>
      <c r="G141" s="58"/>
      <c r="H141" s="201"/>
      <c r="I141" s="202"/>
      <c r="J141" s="203"/>
      <c r="K141" s="203"/>
      <c r="L141" s="203"/>
      <c r="M141" s="204"/>
      <c r="N141" s="205"/>
      <c r="O141" s="205"/>
      <c r="P141" s="205"/>
    </row>
    <row r="142" spans="1:16" ht="13.2" x14ac:dyDescent="0.25">
      <c r="A142" s="198"/>
      <c r="B142" s="93"/>
      <c r="C142" s="199"/>
      <c r="D142" s="200"/>
      <c r="E142" s="93"/>
      <c r="F142" s="199"/>
      <c r="G142" s="58"/>
      <c r="H142" s="201"/>
      <c r="I142" s="202"/>
      <c r="J142" s="203"/>
      <c r="K142" s="203"/>
      <c r="L142" s="203"/>
      <c r="M142" s="204"/>
      <c r="N142" s="205"/>
      <c r="O142" s="205"/>
      <c r="P142" s="205"/>
    </row>
    <row r="143" spans="1:16" ht="13.2" x14ac:dyDescent="0.25">
      <c r="A143" s="198"/>
      <c r="B143" s="93"/>
      <c r="C143" s="199"/>
      <c r="D143" s="200"/>
      <c r="E143" s="93"/>
      <c r="F143" s="199"/>
      <c r="G143" s="58"/>
      <c r="H143" s="201"/>
      <c r="I143" s="202"/>
      <c r="J143" s="203"/>
      <c r="K143" s="203"/>
      <c r="L143" s="203"/>
      <c r="M143" s="204"/>
      <c r="N143" s="205"/>
      <c r="O143" s="205"/>
      <c r="P143" s="205"/>
    </row>
    <row r="144" spans="1:16" ht="13.2" x14ac:dyDescent="0.25">
      <c r="A144" s="198"/>
      <c r="B144" s="93"/>
      <c r="C144" s="199"/>
      <c r="D144" s="200"/>
      <c r="E144" s="93"/>
      <c r="F144" s="199"/>
      <c r="G144" s="58"/>
      <c r="H144" s="201"/>
      <c r="I144" s="202"/>
      <c r="J144" s="203"/>
      <c r="K144" s="203"/>
      <c r="L144" s="203"/>
      <c r="M144" s="204"/>
      <c r="N144" s="205"/>
      <c r="O144" s="205"/>
      <c r="P144" s="205"/>
    </row>
    <row r="145" spans="1:16" ht="13.2" x14ac:dyDescent="0.25">
      <c r="A145" s="198"/>
      <c r="B145" s="93"/>
      <c r="C145" s="199"/>
      <c r="D145" s="200"/>
      <c r="E145" s="93"/>
      <c r="F145" s="199"/>
      <c r="G145" s="58"/>
      <c r="H145" s="201"/>
      <c r="I145" s="202"/>
      <c r="J145" s="203"/>
      <c r="K145" s="203"/>
      <c r="L145" s="203"/>
      <c r="M145" s="204"/>
      <c r="N145" s="205"/>
      <c r="O145" s="205"/>
      <c r="P145" s="205"/>
    </row>
    <row r="146" spans="1:16" ht="13.2" x14ac:dyDescent="0.25">
      <c r="A146" s="198"/>
      <c r="B146" s="93"/>
      <c r="C146" s="199"/>
      <c r="D146" s="200"/>
      <c r="E146" s="93"/>
      <c r="F146" s="199"/>
      <c r="G146" s="58"/>
      <c r="H146" s="201"/>
      <c r="I146" s="202"/>
      <c r="J146" s="203"/>
      <c r="K146" s="203"/>
      <c r="L146" s="203"/>
      <c r="M146" s="204"/>
      <c r="N146" s="205"/>
      <c r="O146" s="205"/>
      <c r="P146" s="205"/>
    </row>
    <row r="147" spans="1:16" ht="13.2" x14ac:dyDescent="0.25">
      <c r="A147" s="198"/>
      <c r="B147" s="93"/>
      <c r="C147" s="199"/>
      <c r="D147" s="200"/>
      <c r="E147" s="93"/>
      <c r="F147" s="199"/>
      <c r="G147" s="58"/>
      <c r="H147" s="201"/>
      <c r="I147" s="202"/>
      <c r="J147" s="203"/>
      <c r="K147" s="203"/>
      <c r="L147" s="203"/>
      <c r="M147" s="204"/>
      <c r="N147" s="205"/>
      <c r="O147" s="205"/>
      <c r="P147" s="205"/>
    </row>
    <row r="148" spans="1:16" ht="13.2" x14ac:dyDescent="0.25">
      <c r="A148" s="198"/>
      <c r="B148" s="93"/>
      <c r="C148" s="199"/>
      <c r="D148" s="200"/>
      <c r="E148" s="93"/>
      <c r="F148" s="199"/>
      <c r="G148" s="58"/>
      <c r="H148" s="201"/>
      <c r="I148" s="202"/>
      <c r="J148" s="203"/>
      <c r="K148" s="203"/>
      <c r="L148" s="203"/>
      <c r="M148" s="204"/>
      <c r="N148" s="205"/>
      <c r="O148" s="205"/>
      <c r="P148" s="205"/>
    </row>
    <row r="149" spans="1:16" ht="13.2" x14ac:dyDescent="0.25">
      <c r="A149" s="198"/>
      <c r="B149" s="93"/>
      <c r="C149" s="199"/>
      <c r="D149" s="200"/>
      <c r="E149" s="93"/>
      <c r="F149" s="199"/>
      <c r="G149" s="58"/>
      <c r="H149" s="201"/>
      <c r="I149" s="202"/>
      <c r="J149" s="203"/>
      <c r="K149" s="203"/>
      <c r="L149" s="203"/>
      <c r="M149" s="204"/>
      <c r="N149" s="205"/>
      <c r="O149" s="205"/>
      <c r="P149" s="205"/>
    </row>
    <row r="150" spans="1:16" ht="13.2" x14ac:dyDescent="0.25">
      <c r="A150" s="198"/>
      <c r="B150" s="93"/>
      <c r="C150" s="199"/>
      <c r="D150" s="200"/>
      <c r="E150" s="93"/>
      <c r="F150" s="199"/>
      <c r="G150" s="58"/>
      <c r="H150" s="201"/>
      <c r="I150" s="202"/>
      <c r="J150" s="203"/>
      <c r="K150" s="203"/>
      <c r="L150" s="203"/>
      <c r="M150" s="204"/>
      <c r="N150" s="205"/>
      <c r="O150" s="205"/>
      <c r="P150" s="205"/>
    </row>
    <row r="151" spans="1:16" ht="13.2" x14ac:dyDescent="0.25">
      <c r="A151" s="198"/>
      <c r="B151" s="93"/>
      <c r="C151" s="199"/>
      <c r="D151" s="200"/>
      <c r="E151" s="93"/>
      <c r="F151" s="199"/>
      <c r="G151" s="58"/>
      <c r="H151" s="201"/>
      <c r="I151" s="202"/>
      <c r="J151" s="203"/>
      <c r="K151" s="203"/>
      <c r="L151" s="203"/>
      <c r="M151" s="204"/>
      <c r="N151" s="205"/>
      <c r="O151" s="205"/>
      <c r="P151" s="205"/>
    </row>
    <row r="152" spans="1:16" ht="13.2" x14ac:dyDescent="0.25">
      <c r="A152" s="198"/>
      <c r="B152" s="93"/>
      <c r="C152" s="199"/>
      <c r="D152" s="200"/>
      <c r="E152" s="93"/>
      <c r="F152" s="199"/>
      <c r="G152" s="58"/>
      <c r="H152" s="201"/>
      <c r="I152" s="202"/>
      <c r="J152" s="203"/>
      <c r="K152" s="203"/>
      <c r="L152" s="203"/>
      <c r="M152" s="204"/>
      <c r="N152" s="205"/>
      <c r="O152" s="205"/>
      <c r="P152" s="205"/>
    </row>
    <row r="153" spans="1:16" ht="13.2" x14ac:dyDescent="0.25">
      <c r="A153" s="198"/>
      <c r="B153" s="93"/>
      <c r="C153" s="199"/>
      <c r="D153" s="200"/>
      <c r="E153" s="93"/>
      <c r="F153" s="199"/>
      <c r="G153" s="58"/>
      <c r="H153" s="201"/>
      <c r="I153" s="202"/>
      <c r="J153" s="203"/>
      <c r="K153" s="203"/>
      <c r="L153" s="203"/>
      <c r="M153" s="204"/>
      <c r="N153" s="205"/>
      <c r="O153" s="205"/>
      <c r="P153" s="205"/>
    </row>
    <row r="154" spans="1:16" ht="13.2" x14ac:dyDescent="0.25">
      <c r="A154" s="198"/>
      <c r="B154" s="93"/>
      <c r="C154" s="199"/>
      <c r="D154" s="200"/>
      <c r="E154" s="93"/>
      <c r="F154" s="199"/>
      <c r="G154" s="58"/>
      <c r="H154" s="201"/>
      <c r="I154" s="202"/>
      <c r="J154" s="203"/>
      <c r="K154" s="203"/>
      <c r="L154" s="203"/>
      <c r="M154" s="204"/>
      <c r="N154" s="205"/>
      <c r="O154" s="205"/>
      <c r="P154" s="205"/>
    </row>
    <row r="155" spans="1:16" ht="13.2" x14ac:dyDescent="0.25">
      <c r="A155" s="198"/>
      <c r="B155" s="93"/>
      <c r="C155" s="199"/>
      <c r="D155" s="200"/>
      <c r="E155" s="93"/>
      <c r="F155" s="199"/>
      <c r="G155" s="58"/>
      <c r="H155" s="201"/>
      <c r="I155" s="202"/>
      <c r="J155" s="203"/>
      <c r="K155" s="203"/>
      <c r="L155" s="203"/>
      <c r="M155" s="204"/>
      <c r="N155" s="205"/>
      <c r="O155" s="205"/>
      <c r="P155" s="205"/>
    </row>
    <row r="156" spans="1:16" ht="13.2" x14ac:dyDescent="0.25">
      <c r="A156" s="198"/>
      <c r="B156" s="93"/>
      <c r="C156" s="199"/>
      <c r="D156" s="200"/>
      <c r="E156" s="93"/>
      <c r="F156" s="199"/>
      <c r="G156" s="58"/>
      <c r="H156" s="201"/>
      <c r="I156" s="202"/>
      <c r="J156" s="203"/>
      <c r="K156" s="203"/>
      <c r="L156" s="203"/>
      <c r="M156" s="204"/>
      <c r="N156" s="205"/>
      <c r="O156" s="205"/>
      <c r="P156" s="205"/>
    </row>
    <row r="157" spans="1:16" ht="13.2" x14ac:dyDescent="0.25">
      <c r="A157" s="198"/>
      <c r="B157" s="93"/>
      <c r="C157" s="199"/>
      <c r="D157" s="200"/>
      <c r="E157" s="93"/>
      <c r="F157" s="199"/>
      <c r="G157" s="58"/>
      <c r="H157" s="201"/>
      <c r="I157" s="202"/>
      <c r="J157" s="203"/>
      <c r="K157" s="203"/>
      <c r="L157" s="203"/>
      <c r="M157" s="204"/>
      <c r="N157" s="205"/>
      <c r="O157" s="205"/>
      <c r="P157" s="205"/>
    </row>
    <row r="158" spans="1:16" ht="13.2" x14ac:dyDescent="0.25">
      <c r="A158" s="198"/>
      <c r="B158" s="93"/>
      <c r="C158" s="199"/>
      <c r="D158" s="200"/>
      <c r="E158" s="93"/>
      <c r="F158" s="199"/>
      <c r="G158" s="58"/>
      <c r="H158" s="201"/>
      <c r="I158" s="202"/>
      <c r="J158" s="203"/>
      <c r="K158" s="203"/>
      <c r="L158" s="203"/>
      <c r="M158" s="204"/>
      <c r="N158" s="205"/>
      <c r="O158" s="205"/>
      <c r="P158" s="205"/>
    </row>
    <row r="159" spans="1:16" ht="13.2" x14ac:dyDescent="0.25">
      <c r="A159" s="198"/>
      <c r="B159" s="93"/>
      <c r="C159" s="199"/>
      <c r="D159" s="200"/>
      <c r="E159" s="93"/>
      <c r="F159" s="199"/>
      <c r="G159" s="58"/>
      <c r="H159" s="201"/>
      <c r="I159" s="202"/>
      <c r="J159" s="203"/>
      <c r="K159" s="203"/>
      <c r="L159" s="203"/>
      <c r="M159" s="204"/>
      <c r="N159" s="205"/>
      <c r="O159" s="205"/>
      <c r="P159" s="205"/>
    </row>
    <row r="160" spans="1:16" ht="13.2" x14ac:dyDescent="0.25">
      <c r="A160" s="198"/>
      <c r="B160" s="93"/>
      <c r="C160" s="199"/>
      <c r="D160" s="200"/>
      <c r="E160" s="93"/>
      <c r="F160" s="199"/>
      <c r="G160" s="58"/>
      <c r="H160" s="201"/>
      <c r="I160" s="202"/>
      <c r="J160" s="203"/>
      <c r="K160" s="203"/>
      <c r="L160" s="203"/>
      <c r="M160" s="204"/>
      <c r="N160" s="205"/>
      <c r="O160" s="205"/>
      <c r="P160" s="205"/>
    </row>
    <row r="161" spans="1:16" ht="13.2" x14ac:dyDescent="0.25">
      <c r="A161" s="198"/>
      <c r="B161" s="93"/>
      <c r="C161" s="199"/>
      <c r="D161" s="200"/>
      <c r="E161" s="93"/>
      <c r="F161" s="199"/>
      <c r="G161" s="58"/>
      <c r="H161" s="201"/>
      <c r="I161" s="202"/>
      <c r="J161" s="203"/>
      <c r="K161" s="203"/>
      <c r="L161" s="203"/>
      <c r="M161" s="204"/>
      <c r="N161" s="205"/>
      <c r="O161" s="205"/>
      <c r="P161" s="205"/>
    </row>
    <row r="162" spans="1:16" ht="13.2" x14ac:dyDescent="0.25">
      <c r="A162" s="198"/>
      <c r="B162" s="93"/>
      <c r="C162" s="199"/>
      <c r="D162" s="200"/>
      <c r="E162" s="93"/>
      <c r="F162" s="199"/>
      <c r="G162" s="58"/>
      <c r="H162" s="201"/>
      <c r="I162" s="202"/>
      <c r="J162" s="203"/>
      <c r="K162" s="203"/>
      <c r="L162" s="203"/>
      <c r="M162" s="204"/>
      <c r="N162" s="205"/>
      <c r="O162" s="205"/>
      <c r="P162" s="205"/>
    </row>
    <row r="163" spans="1:16" ht="13.2" x14ac:dyDescent="0.25">
      <c r="A163" s="198"/>
      <c r="B163" s="93"/>
      <c r="C163" s="199"/>
      <c r="D163" s="200"/>
      <c r="E163" s="93"/>
      <c r="F163" s="199"/>
      <c r="G163" s="58"/>
      <c r="H163" s="201"/>
      <c r="I163" s="202"/>
      <c r="J163" s="203"/>
      <c r="K163" s="203"/>
      <c r="L163" s="203"/>
      <c r="M163" s="204"/>
      <c r="N163" s="205"/>
      <c r="O163" s="205"/>
      <c r="P163" s="205"/>
    </row>
    <row r="164" spans="1:16" ht="13.2" x14ac:dyDescent="0.25">
      <c r="A164" s="198"/>
      <c r="B164" s="93"/>
      <c r="C164" s="199"/>
      <c r="D164" s="200"/>
      <c r="E164" s="93"/>
      <c r="F164" s="199"/>
      <c r="G164" s="58"/>
      <c r="H164" s="201"/>
      <c r="I164" s="202"/>
      <c r="J164" s="203"/>
      <c r="K164" s="203"/>
      <c r="L164" s="203"/>
      <c r="M164" s="204"/>
      <c r="N164" s="205"/>
      <c r="O164" s="205"/>
      <c r="P164" s="205"/>
    </row>
    <row r="165" spans="1:16" ht="13.2" x14ac:dyDescent="0.25">
      <c r="A165" s="198"/>
      <c r="B165" s="93"/>
      <c r="C165" s="199"/>
      <c r="D165" s="200"/>
      <c r="E165" s="93"/>
      <c r="F165" s="199"/>
      <c r="G165" s="58"/>
      <c r="H165" s="201"/>
      <c r="I165" s="202"/>
      <c r="J165" s="203"/>
      <c r="K165" s="203"/>
      <c r="L165" s="203"/>
      <c r="M165" s="204"/>
      <c r="N165" s="205"/>
      <c r="O165" s="205"/>
      <c r="P165" s="205"/>
    </row>
    <row r="166" spans="1:16" ht="13.2" x14ac:dyDescent="0.25">
      <c r="A166" s="198"/>
      <c r="B166" s="93"/>
      <c r="C166" s="199"/>
      <c r="D166" s="200"/>
      <c r="E166" s="93"/>
      <c r="F166" s="199"/>
      <c r="G166" s="58"/>
      <c r="H166" s="201"/>
      <c r="I166" s="202"/>
      <c r="J166" s="203"/>
      <c r="K166" s="203"/>
      <c r="L166" s="203"/>
      <c r="M166" s="204"/>
      <c r="N166" s="205"/>
      <c r="O166" s="205"/>
      <c r="P166" s="205"/>
    </row>
    <row r="167" spans="1:16" ht="13.2" x14ac:dyDescent="0.25">
      <c r="A167" s="198"/>
      <c r="B167" s="93"/>
      <c r="C167" s="199"/>
      <c r="D167" s="200"/>
      <c r="E167" s="93"/>
      <c r="F167" s="199"/>
      <c r="G167" s="58"/>
      <c r="H167" s="201"/>
      <c r="I167" s="202"/>
      <c r="J167" s="203"/>
      <c r="K167" s="203"/>
      <c r="L167" s="203"/>
      <c r="M167" s="204"/>
      <c r="N167" s="205"/>
      <c r="O167" s="205"/>
      <c r="P167" s="205"/>
    </row>
    <row r="168" spans="1:16" ht="13.2" x14ac:dyDescent="0.25">
      <c r="A168" s="198"/>
      <c r="B168" s="93"/>
      <c r="C168" s="199"/>
      <c r="D168" s="200"/>
      <c r="E168" s="93"/>
      <c r="F168" s="199"/>
      <c r="G168" s="58"/>
      <c r="H168" s="201"/>
      <c r="I168" s="202"/>
      <c r="J168" s="203"/>
      <c r="K168" s="203"/>
      <c r="L168" s="203"/>
      <c r="M168" s="204"/>
      <c r="N168" s="205"/>
      <c r="O168" s="205"/>
      <c r="P168" s="205"/>
    </row>
    <row r="169" spans="1:16" ht="13.2" x14ac:dyDescent="0.25">
      <c r="A169" s="198"/>
      <c r="B169" s="93"/>
      <c r="C169" s="199"/>
      <c r="D169" s="200"/>
      <c r="E169" s="93"/>
      <c r="F169" s="199"/>
      <c r="G169" s="58"/>
      <c r="H169" s="201"/>
      <c r="I169" s="202"/>
      <c r="J169" s="203"/>
      <c r="K169" s="203"/>
      <c r="L169" s="203"/>
      <c r="M169" s="204"/>
      <c r="N169" s="205"/>
      <c r="O169" s="205"/>
      <c r="P169" s="205"/>
    </row>
    <row r="170" spans="1:16" ht="13.2" x14ac:dyDescent="0.25">
      <c r="A170" s="198"/>
      <c r="B170" s="93"/>
      <c r="C170" s="199"/>
      <c r="D170" s="200"/>
      <c r="E170" s="93"/>
      <c r="F170" s="199"/>
      <c r="G170" s="58"/>
      <c r="H170" s="201"/>
      <c r="I170" s="202"/>
      <c r="J170" s="203"/>
      <c r="K170" s="203"/>
      <c r="L170" s="203"/>
      <c r="M170" s="204"/>
      <c r="N170" s="205"/>
      <c r="O170" s="205"/>
      <c r="P170" s="205"/>
    </row>
    <row r="171" spans="1:16" ht="13.2" x14ac:dyDescent="0.25">
      <c r="A171" s="198"/>
      <c r="B171" s="93"/>
      <c r="C171" s="199"/>
      <c r="D171" s="200"/>
      <c r="E171" s="93"/>
      <c r="F171" s="199"/>
      <c r="G171" s="58"/>
      <c r="H171" s="201"/>
      <c r="I171" s="202"/>
      <c r="J171" s="203"/>
      <c r="K171" s="203"/>
      <c r="L171" s="203"/>
      <c r="M171" s="204"/>
      <c r="N171" s="205"/>
      <c r="O171" s="205"/>
      <c r="P171" s="205"/>
    </row>
    <row r="172" spans="1:16" ht="13.2" x14ac:dyDescent="0.25">
      <c r="A172" s="198"/>
      <c r="B172" s="93"/>
      <c r="C172" s="199"/>
      <c r="D172" s="200"/>
      <c r="E172" s="93"/>
      <c r="F172" s="199"/>
      <c r="G172" s="58"/>
      <c r="H172" s="201"/>
      <c r="I172" s="202"/>
      <c r="J172" s="203"/>
      <c r="K172" s="203"/>
      <c r="L172" s="203"/>
      <c r="M172" s="204"/>
      <c r="N172" s="205"/>
      <c r="O172" s="205"/>
      <c r="P172" s="205"/>
    </row>
    <row r="173" spans="1:16" ht="13.2" x14ac:dyDescent="0.25">
      <c r="A173" s="198"/>
      <c r="B173" s="93"/>
      <c r="C173" s="199"/>
      <c r="D173" s="200"/>
      <c r="E173" s="93"/>
      <c r="F173" s="199"/>
      <c r="G173" s="58"/>
      <c r="H173" s="201"/>
      <c r="I173" s="202"/>
      <c r="J173" s="203"/>
      <c r="K173" s="203"/>
      <c r="L173" s="203"/>
      <c r="M173" s="204"/>
      <c r="N173" s="205"/>
      <c r="O173" s="205"/>
      <c r="P173" s="205"/>
    </row>
    <row r="174" spans="1:16" ht="13.2" x14ac:dyDescent="0.25">
      <c r="A174" s="198"/>
      <c r="B174" s="93"/>
      <c r="C174" s="199"/>
      <c r="D174" s="200"/>
      <c r="E174" s="93"/>
      <c r="F174" s="199"/>
      <c r="G174" s="58"/>
      <c r="H174" s="201"/>
      <c r="I174" s="202"/>
      <c r="J174" s="203"/>
      <c r="K174" s="203"/>
      <c r="L174" s="203"/>
      <c r="M174" s="204"/>
      <c r="N174" s="205"/>
      <c r="O174" s="205"/>
      <c r="P174" s="205"/>
    </row>
    <row r="175" spans="1:16" ht="13.2" x14ac:dyDescent="0.25">
      <c r="A175" s="198"/>
      <c r="B175" s="93"/>
      <c r="C175" s="199"/>
      <c r="D175" s="200"/>
      <c r="E175" s="93"/>
      <c r="F175" s="199"/>
      <c r="G175" s="58"/>
      <c r="H175" s="201"/>
      <c r="I175" s="202"/>
      <c r="J175" s="203"/>
      <c r="K175" s="203"/>
      <c r="L175" s="203"/>
      <c r="M175" s="204"/>
      <c r="N175" s="205"/>
      <c r="O175" s="205"/>
      <c r="P175" s="205"/>
    </row>
    <row r="176" spans="1:16" ht="13.2" x14ac:dyDescent="0.25">
      <c r="A176" s="198"/>
      <c r="B176" s="93"/>
      <c r="C176" s="199"/>
      <c r="D176" s="200"/>
      <c r="E176" s="93"/>
      <c r="F176" s="199"/>
      <c r="G176" s="58"/>
      <c r="H176" s="201"/>
      <c r="I176" s="202"/>
      <c r="J176" s="203"/>
      <c r="K176" s="203"/>
      <c r="L176" s="203"/>
      <c r="M176" s="204"/>
      <c r="N176" s="205"/>
      <c r="O176" s="205"/>
      <c r="P176" s="205"/>
    </row>
    <row r="177" spans="1:16" ht="13.2" x14ac:dyDescent="0.25">
      <c r="A177" s="198"/>
      <c r="B177" s="93"/>
      <c r="C177" s="199"/>
      <c r="D177" s="200"/>
      <c r="E177" s="93"/>
      <c r="F177" s="199"/>
      <c r="G177" s="58"/>
      <c r="H177" s="201"/>
      <c r="I177" s="202"/>
      <c r="J177" s="203"/>
      <c r="K177" s="203"/>
      <c r="L177" s="203"/>
      <c r="M177" s="204"/>
      <c r="N177" s="205"/>
      <c r="O177" s="205"/>
      <c r="P177" s="205"/>
    </row>
    <row r="178" spans="1:16" ht="13.2" x14ac:dyDescent="0.25"/>
    <row r="179" spans="1:16" ht="13.2" x14ac:dyDescent="0.25"/>
    <row r="180" spans="1:16" ht="13.2" x14ac:dyDescent="0.25"/>
    <row r="181" spans="1:16" ht="13.2" x14ac:dyDescent="0.25"/>
    <row r="182" spans="1:16" ht="13.2" x14ac:dyDescent="0.25"/>
    <row r="183" spans="1:16" ht="13.2" x14ac:dyDescent="0.25"/>
    <row r="184" spans="1:16" ht="13.2" x14ac:dyDescent="0.25"/>
    <row r="185" spans="1:16" ht="13.2" x14ac:dyDescent="0.25"/>
    <row r="186" spans="1:16" ht="13.2" x14ac:dyDescent="0.25"/>
    <row r="187" spans="1:16" ht="13.2" x14ac:dyDescent="0.25"/>
    <row r="188" spans="1:16" ht="13.2" x14ac:dyDescent="0.25"/>
    <row r="189" spans="1:16" ht="13.2" x14ac:dyDescent="0.25"/>
    <row r="190" spans="1:16" ht="13.2" x14ac:dyDescent="0.25"/>
    <row r="191" spans="1:16" ht="13.2" x14ac:dyDescent="0.25"/>
    <row r="192" spans="1:16" ht="13.2" x14ac:dyDescent="0.25"/>
    <row r="193" ht="13.2" x14ac:dyDescent="0.25"/>
    <row r="194" ht="13.2" x14ac:dyDescent="0.25"/>
    <row r="195" ht="13.2" x14ac:dyDescent="0.25"/>
    <row r="196" ht="13.2" x14ac:dyDescent="0.25"/>
    <row r="197" ht="13.2" x14ac:dyDescent="0.25"/>
    <row r="198" ht="13.2" x14ac:dyDescent="0.25"/>
    <row r="199" ht="13.2" x14ac:dyDescent="0.25"/>
    <row r="200" ht="13.2" x14ac:dyDescent="0.25"/>
    <row r="201" ht="13.2" x14ac:dyDescent="0.25"/>
    <row r="202" ht="13.2" x14ac:dyDescent="0.25"/>
    <row r="203" ht="13.2" x14ac:dyDescent="0.25"/>
    <row r="204" ht="13.2" x14ac:dyDescent="0.25"/>
    <row r="205" ht="13.2" x14ac:dyDescent="0.25"/>
    <row r="206" ht="13.2" x14ac:dyDescent="0.25"/>
    <row r="207" ht="13.2" x14ac:dyDescent="0.25"/>
    <row r="208" ht="13.2" x14ac:dyDescent="0.25"/>
    <row r="209" ht="13.2" x14ac:dyDescent="0.25"/>
    <row r="210" ht="13.2" x14ac:dyDescent="0.25"/>
    <row r="211" ht="13.2" x14ac:dyDescent="0.25"/>
    <row r="212" ht="13.2" x14ac:dyDescent="0.25"/>
    <row r="213" ht="13.2" x14ac:dyDescent="0.25"/>
    <row r="214" ht="13.2" x14ac:dyDescent="0.25"/>
    <row r="215" ht="13.2" x14ac:dyDescent="0.25"/>
    <row r="216" ht="13.2" x14ac:dyDescent="0.25"/>
    <row r="217" ht="13.2" x14ac:dyDescent="0.25"/>
    <row r="218" ht="13.2" x14ac:dyDescent="0.25"/>
    <row r="219" ht="13.2" x14ac:dyDescent="0.25"/>
    <row r="220" ht="13.2" x14ac:dyDescent="0.25"/>
    <row r="221" ht="13.2" x14ac:dyDescent="0.25"/>
    <row r="222" ht="13.2" x14ac:dyDescent="0.25"/>
    <row r="223" ht="13.2" x14ac:dyDescent="0.25"/>
    <row r="224" ht="13.2" x14ac:dyDescent="0.25"/>
    <row r="225" ht="13.2" x14ac:dyDescent="0.25"/>
    <row r="226" ht="13.2" x14ac:dyDescent="0.25"/>
    <row r="227" ht="13.2" x14ac:dyDescent="0.25"/>
    <row r="228" ht="13.2" x14ac:dyDescent="0.25"/>
    <row r="229" ht="13.2" x14ac:dyDescent="0.25"/>
    <row r="230" ht="13.2" x14ac:dyDescent="0.25"/>
    <row r="231" ht="13.2" x14ac:dyDescent="0.25"/>
    <row r="232" ht="13.2" x14ac:dyDescent="0.25"/>
    <row r="233" ht="13.2" x14ac:dyDescent="0.25"/>
    <row r="234" ht="13.2" x14ac:dyDescent="0.25"/>
    <row r="235" ht="13.2" x14ac:dyDescent="0.25"/>
    <row r="236" ht="13.2" x14ac:dyDescent="0.25"/>
    <row r="237" ht="13.2" x14ac:dyDescent="0.25"/>
    <row r="238" ht="13.2" x14ac:dyDescent="0.25"/>
    <row r="239" ht="13.2" x14ac:dyDescent="0.25"/>
    <row r="240" ht="13.2" x14ac:dyDescent="0.25"/>
    <row r="241" ht="13.2" x14ac:dyDescent="0.25"/>
    <row r="242" ht="13.2" x14ac:dyDescent="0.25"/>
    <row r="243" ht="13.2" x14ac:dyDescent="0.25"/>
    <row r="244" ht="13.2" x14ac:dyDescent="0.25"/>
    <row r="245" ht="13.2" x14ac:dyDescent="0.25"/>
    <row r="246" ht="13.2" x14ac:dyDescent="0.25"/>
    <row r="247" ht="13.2" x14ac:dyDescent="0.25"/>
    <row r="248" ht="13.2" x14ac:dyDescent="0.25"/>
    <row r="249" ht="13.2" x14ac:dyDescent="0.25"/>
    <row r="250" ht="13.2" x14ac:dyDescent="0.25"/>
    <row r="251" ht="13.2" x14ac:dyDescent="0.25"/>
    <row r="252" ht="13.2" x14ac:dyDescent="0.25"/>
    <row r="253" ht="13.2" x14ac:dyDescent="0.25"/>
    <row r="254" ht="13.2" x14ac:dyDescent="0.25"/>
    <row r="255" ht="13.2" x14ac:dyDescent="0.25"/>
    <row r="256" ht="13.2" x14ac:dyDescent="0.25"/>
    <row r="257" ht="13.2" x14ac:dyDescent="0.25"/>
    <row r="258" ht="13.2" x14ac:dyDescent="0.25"/>
    <row r="259" ht="13.2" x14ac:dyDescent="0.25"/>
    <row r="260" ht="13.2" x14ac:dyDescent="0.25"/>
    <row r="261" ht="13.2" x14ac:dyDescent="0.25"/>
    <row r="262" ht="13.2" x14ac:dyDescent="0.25"/>
  </sheetData>
  <autoFilter ref="A10:P177" xr:uid="{00000000-0009-0000-0000-000002000000}"/>
  <mergeCells count="10">
    <mergeCell ref="D6:F6"/>
    <mergeCell ref="D7:F7"/>
    <mergeCell ref="A5:C5"/>
    <mergeCell ref="A6:C6"/>
    <mergeCell ref="A7:C7"/>
    <mergeCell ref="A4:F4"/>
    <mergeCell ref="D5:F5"/>
    <mergeCell ref="C1:D1"/>
    <mergeCell ref="A2:P2"/>
    <mergeCell ref="F1:P1"/>
  </mergeCells>
  <hyperlinks>
    <hyperlink ref="A1" location="Overview!A1" display="Back to Overview" xr:uid="{00000000-0004-0000-0200-000000000000}"/>
  </hyperlinks>
  <pageMargins left="0.39370078740157483" right="0.39370078740157483" top="0.51181102362204722" bottom="0.74803149606299213" header="0.27559055118110237" footer="0.27559055118110237"/>
  <pageSetup paperSize="9" scale="52" fitToHeight="0" orientation="landscape" r:id="rId1"/>
  <headerFooter scaleWithDoc="0">
    <oddHeader>&amp;LAnnex 2 - Schedule of Charges for use of the Distribution System by Designated EHV Properties (including LDNOs with Designated EHV Properties/end-users).</oddHeader>
    <oddFooter xml:space="preserve">&amp;L&amp;8Note: The list of MPANs / MSIDs provided may be incomplete; the DNO reserves the right to apply the listed charges to any other MPANs / MSIDs associated with the site.
</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254"/>
  <sheetViews>
    <sheetView zoomScale="90" zoomScaleNormal="90" zoomScaleSheetLayoutView="100" workbookViewId="0">
      <selection activeCell="A83" sqref="A83:H167"/>
    </sheetView>
  </sheetViews>
  <sheetFormatPr defaultColWidth="9.109375" defaultRowHeight="13.2" x14ac:dyDescent="0.25"/>
  <cols>
    <col min="1" max="1" width="14.6640625" style="52" customWidth="1"/>
    <col min="2" max="2" width="15.44140625" style="52" customWidth="1"/>
    <col min="3" max="3" width="15.6640625" style="59" bestFit="1" customWidth="1"/>
    <col min="4" max="4" width="47.33203125" style="59" bestFit="1" customWidth="1"/>
    <col min="5" max="5" width="14.6640625" style="60" customWidth="1"/>
    <col min="6" max="7" width="14.6640625" style="61" customWidth="1"/>
    <col min="8" max="8" width="14.6640625" style="52" customWidth="1"/>
    <col min="9" max="9" width="15.5546875" style="52" customWidth="1"/>
    <col min="10" max="13" width="9.109375" style="52"/>
    <col min="14" max="14" width="9.44140625" style="52" bestFit="1" customWidth="1"/>
    <col min="15" max="16384" width="9.109375" style="52"/>
  </cols>
  <sheetData>
    <row r="1" spans="1:14" ht="66.75" customHeight="1" x14ac:dyDescent="0.25">
      <c r="A1" s="246" t="s">
        <v>113</v>
      </c>
      <c r="B1" s="246"/>
      <c r="C1" s="246"/>
      <c r="D1" s="246"/>
      <c r="E1" s="246"/>
      <c r="F1" s="246"/>
      <c r="G1" s="246"/>
      <c r="H1" s="246"/>
    </row>
    <row r="2" spans="1:14" s="53" customFormat="1" ht="17.399999999999999" x14ac:dyDescent="0.25">
      <c r="A2" s="243" t="str">
        <f>Overview!B4&amp; " - Effective from "&amp;Overview!D4&amp;" - "&amp;Overview!E4&amp;" Designated EHV import charges"</f>
        <v>Fulcrum Electricity Assets Ltd - GSP_E  - Effective from 1 April 2025 - Final Designated EHV import charges</v>
      </c>
      <c r="B2" s="244"/>
      <c r="C2" s="244"/>
      <c r="D2" s="244"/>
      <c r="E2" s="244"/>
      <c r="F2" s="244"/>
      <c r="G2" s="244"/>
      <c r="H2" s="245"/>
    </row>
    <row r="3" spans="1:14" s="81" customFormat="1" ht="17.399999999999999" x14ac:dyDescent="0.25">
      <c r="A3" s="86"/>
      <c r="B3" s="86"/>
      <c r="C3" s="86"/>
      <c r="D3" s="87"/>
      <c r="E3" s="206"/>
      <c r="F3" s="88"/>
      <c r="G3" s="89"/>
      <c r="H3" s="89"/>
      <c r="I3" s="80"/>
      <c r="J3" s="80"/>
      <c r="K3" s="80"/>
      <c r="L3" s="80"/>
      <c r="M3" s="80"/>
      <c r="N3" s="80"/>
    </row>
    <row r="4" spans="1:14" ht="60.75" customHeight="1" x14ac:dyDescent="0.25">
      <c r="A4" s="54" t="s">
        <v>97</v>
      </c>
      <c r="B4" s="55" t="s">
        <v>65</v>
      </c>
      <c r="C4" s="54" t="s">
        <v>66</v>
      </c>
      <c r="D4" s="56" t="s">
        <v>61</v>
      </c>
      <c r="E4" s="124" t="str">
        <f>'Annex 2 Designated EHV charges'!I10</f>
        <v>Import
Super Red
unit charge
(p/kWh)</v>
      </c>
      <c r="F4" s="124" t="str">
        <f>'Annex 2 Designated EHV charges'!J10</f>
        <v>Import
fixed charge
(p/day)</v>
      </c>
      <c r="G4" s="124" t="str">
        <f>'Annex 2 Designated EHV charges'!K10</f>
        <v>Import
capacity charge
(p/kVA/day)</v>
      </c>
      <c r="H4" s="124" t="str">
        <f>'Annex 2 Designated EHV charges'!L10</f>
        <v>Import
exceeded capacity charge
(p/kVA/day)</v>
      </c>
    </row>
    <row r="5" spans="1:14" x14ac:dyDescent="0.25">
      <c r="A5" s="94"/>
      <c r="B5" s="94"/>
      <c r="C5" s="95"/>
      <c r="D5" s="94"/>
      <c r="E5" s="97"/>
      <c r="F5" s="97"/>
      <c r="G5" s="97"/>
      <c r="H5" s="97"/>
    </row>
    <row r="6" spans="1:14" x14ac:dyDescent="0.25">
      <c r="A6" s="94"/>
      <c r="B6" s="94"/>
      <c r="C6" s="95"/>
      <c r="D6" s="94"/>
      <c r="E6" s="97"/>
      <c r="F6" s="97"/>
      <c r="G6" s="97"/>
      <c r="H6" s="97"/>
    </row>
    <row r="7" spans="1:14" x14ac:dyDescent="0.25">
      <c r="A7" s="94"/>
      <c r="B7" s="94"/>
      <c r="C7" s="95"/>
      <c r="D7" s="94"/>
      <c r="E7" s="97"/>
      <c r="F7" s="97"/>
      <c r="G7" s="97"/>
      <c r="H7" s="97"/>
    </row>
    <row r="8" spans="1:14" x14ac:dyDescent="0.25">
      <c r="A8" s="94"/>
      <c r="B8" s="94"/>
      <c r="C8" s="95"/>
      <c r="D8" s="94"/>
      <c r="E8" s="97"/>
      <c r="F8" s="97"/>
      <c r="G8" s="97"/>
      <c r="H8" s="97"/>
    </row>
    <row r="9" spans="1:14" x14ac:dyDescent="0.25">
      <c r="A9" s="94"/>
      <c r="B9" s="94"/>
      <c r="C9" s="95"/>
      <c r="D9" s="94"/>
      <c r="E9" s="97"/>
      <c r="F9" s="97"/>
      <c r="G9" s="97"/>
      <c r="H9" s="97"/>
    </row>
    <row r="10" spans="1:14" x14ac:dyDescent="0.25">
      <c r="A10" s="94"/>
      <c r="B10" s="94"/>
      <c r="C10" s="95"/>
      <c r="D10" s="94"/>
      <c r="E10" s="97"/>
      <c r="F10" s="97"/>
      <c r="G10" s="97"/>
      <c r="H10" s="97"/>
    </row>
    <row r="11" spans="1:14" x14ac:dyDescent="0.25">
      <c r="A11" s="94"/>
      <c r="B11" s="94"/>
      <c r="C11" s="95"/>
      <c r="D11" s="94"/>
      <c r="E11" s="97"/>
      <c r="F11" s="97"/>
      <c r="G11" s="97"/>
      <c r="H11" s="97"/>
    </row>
    <row r="12" spans="1:14" x14ac:dyDescent="0.25">
      <c r="A12" s="94"/>
      <c r="B12" s="94"/>
      <c r="C12" s="95"/>
      <c r="D12" s="94"/>
      <c r="E12" s="97"/>
      <c r="F12" s="97"/>
      <c r="G12" s="97"/>
      <c r="H12" s="97"/>
    </row>
    <row r="13" spans="1:14" x14ac:dyDescent="0.25">
      <c r="A13" s="94"/>
      <c r="B13" s="94"/>
      <c r="C13" s="95"/>
      <c r="D13" s="94"/>
      <c r="E13" s="97"/>
      <c r="F13" s="97"/>
      <c r="G13" s="97"/>
      <c r="H13" s="97"/>
    </row>
    <row r="14" spans="1:14" x14ac:dyDescent="0.25">
      <c r="A14" s="94"/>
      <c r="B14" s="94"/>
      <c r="C14" s="95"/>
      <c r="D14" s="94"/>
      <c r="E14" s="97"/>
      <c r="F14" s="97"/>
      <c r="G14" s="97"/>
      <c r="H14" s="97"/>
    </row>
    <row r="15" spans="1:14" x14ac:dyDescent="0.25">
      <c r="A15" s="94"/>
      <c r="B15" s="94"/>
      <c r="C15" s="95"/>
      <c r="D15" s="94"/>
      <c r="E15" s="97"/>
      <c r="F15" s="97"/>
      <c r="G15" s="97"/>
      <c r="H15" s="97"/>
    </row>
    <row r="16" spans="1:14" x14ac:dyDescent="0.25">
      <c r="A16" s="94"/>
      <c r="B16" s="94"/>
      <c r="C16" s="95"/>
      <c r="D16" s="94"/>
      <c r="E16" s="97"/>
      <c r="F16" s="97"/>
      <c r="G16" s="97"/>
      <c r="H16" s="97"/>
    </row>
    <row r="17" spans="1:8" x14ac:dyDescent="0.25">
      <c r="A17" s="94"/>
      <c r="B17" s="94"/>
      <c r="C17" s="95"/>
      <c r="D17" s="94"/>
      <c r="E17" s="97"/>
      <c r="F17" s="97"/>
      <c r="G17" s="97"/>
      <c r="H17" s="97"/>
    </row>
    <row r="18" spans="1:8" x14ac:dyDescent="0.25">
      <c r="A18" s="94"/>
      <c r="B18" s="94"/>
      <c r="C18" s="95"/>
      <c r="D18" s="94"/>
      <c r="E18" s="97"/>
      <c r="F18" s="97"/>
      <c r="G18" s="97"/>
      <c r="H18" s="97"/>
    </row>
    <row r="19" spans="1:8" x14ac:dyDescent="0.25">
      <c r="A19" s="94"/>
      <c r="B19" s="94"/>
      <c r="C19" s="95"/>
      <c r="D19" s="94"/>
      <c r="E19" s="97"/>
      <c r="F19" s="97"/>
      <c r="G19" s="97"/>
      <c r="H19" s="97"/>
    </row>
    <row r="20" spans="1:8" x14ac:dyDescent="0.25">
      <c r="A20" s="94"/>
      <c r="B20" s="94"/>
      <c r="C20" s="95"/>
      <c r="D20" s="94"/>
      <c r="E20" s="97"/>
      <c r="F20" s="97"/>
      <c r="G20" s="97"/>
      <c r="H20" s="97"/>
    </row>
    <row r="21" spans="1:8" x14ac:dyDescent="0.25">
      <c r="A21" s="94"/>
      <c r="B21" s="94"/>
      <c r="C21" s="95"/>
      <c r="D21" s="94"/>
      <c r="E21" s="97"/>
      <c r="F21" s="97"/>
      <c r="G21" s="97"/>
      <c r="H21" s="97"/>
    </row>
    <row r="22" spans="1:8" x14ac:dyDescent="0.25">
      <c r="A22" s="94"/>
      <c r="B22" s="94"/>
      <c r="C22" s="95"/>
      <c r="D22" s="94"/>
      <c r="E22" s="97"/>
      <c r="F22" s="97"/>
      <c r="G22" s="97"/>
      <c r="H22" s="97"/>
    </row>
    <row r="23" spans="1:8" x14ac:dyDescent="0.25">
      <c r="A23" s="94"/>
      <c r="B23" s="94"/>
      <c r="C23" s="95"/>
      <c r="D23" s="94"/>
      <c r="E23" s="97"/>
      <c r="F23" s="97"/>
      <c r="G23" s="97"/>
      <c r="H23" s="97"/>
    </row>
    <row r="24" spans="1:8" x14ac:dyDescent="0.25">
      <c r="A24" s="94"/>
      <c r="B24" s="94"/>
      <c r="C24" s="95"/>
      <c r="D24" s="94"/>
      <c r="E24" s="97"/>
      <c r="F24" s="97"/>
      <c r="G24" s="97"/>
      <c r="H24" s="97"/>
    </row>
    <row r="25" spans="1:8" x14ac:dyDescent="0.25">
      <c r="A25" s="94"/>
      <c r="B25" s="94"/>
      <c r="C25" s="95"/>
      <c r="D25" s="94"/>
      <c r="E25" s="97"/>
      <c r="F25" s="97"/>
      <c r="G25" s="97"/>
      <c r="H25" s="97"/>
    </row>
    <row r="26" spans="1:8" x14ac:dyDescent="0.25">
      <c r="A26" s="94"/>
      <c r="B26" s="94"/>
      <c r="C26" s="95"/>
      <c r="D26" s="94"/>
      <c r="E26" s="97"/>
      <c r="F26" s="97"/>
      <c r="G26" s="97"/>
      <c r="H26" s="97"/>
    </row>
    <row r="27" spans="1:8" x14ac:dyDescent="0.25">
      <c r="A27" s="94"/>
      <c r="B27" s="94"/>
      <c r="C27" s="95"/>
      <c r="D27" s="94"/>
      <c r="E27" s="97"/>
      <c r="F27" s="97"/>
      <c r="G27" s="97"/>
      <c r="H27" s="97"/>
    </row>
    <row r="28" spans="1:8" x14ac:dyDescent="0.25">
      <c r="A28" s="94"/>
      <c r="B28" s="94"/>
      <c r="C28" s="95"/>
      <c r="D28" s="94"/>
      <c r="E28" s="97"/>
      <c r="F28" s="97"/>
      <c r="G28" s="97"/>
      <c r="H28" s="97"/>
    </row>
    <row r="29" spans="1:8" x14ac:dyDescent="0.25">
      <c r="A29" s="94"/>
      <c r="B29" s="94"/>
      <c r="C29" s="95"/>
      <c r="D29" s="94"/>
      <c r="E29" s="97"/>
      <c r="F29" s="97"/>
      <c r="G29" s="97"/>
      <c r="H29" s="97"/>
    </row>
    <row r="30" spans="1:8" x14ac:dyDescent="0.25">
      <c r="A30" s="94"/>
      <c r="B30" s="94"/>
      <c r="C30" s="95"/>
      <c r="D30" s="94"/>
      <c r="E30" s="97"/>
      <c r="F30" s="97"/>
      <c r="G30" s="97"/>
      <c r="H30" s="97"/>
    </row>
    <row r="31" spans="1:8" x14ac:dyDescent="0.25">
      <c r="A31" s="94"/>
      <c r="B31" s="94"/>
      <c r="C31" s="95"/>
      <c r="D31" s="94"/>
      <c r="E31" s="97"/>
      <c r="F31" s="97"/>
      <c r="G31" s="97"/>
      <c r="H31" s="97"/>
    </row>
    <row r="32" spans="1:8" x14ac:dyDescent="0.25">
      <c r="A32" s="94"/>
      <c r="B32" s="94"/>
      <c r="C32" s="95"/>
      <c r="D32" s="94"/>
      <c r="E32" s="97"/>
      <c r="F32" s="97"/>
      <c r="G32" s="97"/>
      <c r="H32" s="97"/>
    </row>
    <row r="33" spans="1:8" x14ac:dyDescent="0.25">
      <c r="A33" s="94"/>
      <c r="B33" s="94"/>
      <c r="C33" s="95"/>
      <c r="D33" s="94"/>
      <c r="E33" s="97"/>
      <c r="F33" s="97"/>
      <c r="G33" s="97"/>
      <c r="H33" s="97"/>
    </row>
    <row r="34" spans="1:8" x14ac:dyDescent="0.25">
      <c r="A34" s="94"/>
      <c r="B34" s="94"/>
      <c r="C34" s="95"/>
      <c r="D34" s="94"/>
      <c r="E34" s="97"/>
      <c r="F34" s="97"/>
      <c r="G34" s="97"/>
      <c r="H34" s="97"/>
    </row>
    <row r="35" spans="1:8" x14ac:dyDescent="0.25">
      <c r="A35" s="94"/>
      <c r="B35" s="94"/>
      <c r="C35" s="95"/>
      <c r="D35" s="94"/>
      <c r="E35" s="97"/>
      <c r="F35" s="97"/>
      <c r="G35" s="97"/>
      <c r="H35" s="97"/>
    </row>
    <row r="36" spans="1:8" x14ac:dyDescent="0.25">
      <c r="A36" s="94"/>
      <c r="B36" s="94"/>
      <c r="C36" s="95"/>
      <c r="D36" s="94"/>
      <c r="E36" s="97"/>
      <c r="F36" s="97"/>
      <c r="G36" s="97"/>
      <c r="H36" s="97"/>
    </row>
    <row r="37" spans="1:8" x14ac:dyDescent="0.25">
      <c r="A37" s="94"/>
      <c r="B37" s="94"/>
      <c r="C37" s="95"/>
      <c r="D37" s="94"/>
      <c r="E37" s="97"/>
      <c r="F37" s="97"/>
      <c r="G37" s="97"/>
      <c r="H37" s="97"/>
    </row>
    <row r="38" spans="1:8" x14ac:dyDescent="0.25">
      <c r="A38" s="94"/>
      <c r="B38" s="94"/>
      <c r="C38" s="95"/>
      <c r="D38" s="94"/>
      <c r="E38" s="97"/>
      <c r="F38" s="97"/>
      <c r="G38" s="97"/>
      <c r="H38" s="97"/>
    </row>
    <row r="39" spans="1:8" x14ac:dyDescent="0.25">
      <c r="A39" s="94"/>
      <c r="B39" s="94"/>
      <c r="C39" s="95"/>
      <c r="D39" s="94"/>
      <c r="E39" s="97"/>
      <c r="F39" s="97"/>
      <c r="G39" s="97"/>
      <c r="H39" s="97"/>
    </row>
    <row r="40" spans="1:8" x14ac:dyDescent="0.25">
      <c r="A40" s="94"/>
      <c r="B40" s="94"/>
      <c r="C40" s="95"/>
      <c r="D40" s="94"/>
      <c r="E40" s="97"/>
      <c r="F40" s="97"/>
      <c r="G40" s="97"/>
      <c r="H40" s="97"/>
    </row>
    <row r="41" spans="1:8" x14ac:dyDescent="0.25">
      <c r="A41" s="94"/>
      <c r="B41" s="94"/>
      <c r="C41" s="95"/>
      <c r="D41" s="94"/>
      <c r="E41" s="97"/>
      <c r="F41" s="97"/>
      <c r="G41" s="97"/>
      <c r="H41" s="97"/>
    </row>
    <row r="42" spans="1:8" x14ac:dyDescent="0.25">
      <c r="A42" s="94"/>
      <c r="B42" s="94"/>
      <c r="C42" s="95"/>
      <c r="D42" s="94"/>
      <c r="E42" s="97"/>
      <c r="F42" s="97"/>
      <c r="G42" s="97"/>
      <c r="H42" s="97"/>
    </row>
    <row r="43" spans="1:8" x14ac:dyDescent="0.25">
      <c r="A43" s="94"/>
      <c r="B43" s="94"/>
      <c r="C43" s="95"/>
      <c r="D43" s="94"/>
      <c r="E43" s="97"/>
      <c r="F43" s="97"/>
      <c r="G43" s="97"/>
      <c r="H43" s="97"/>
    </row>
    <row r="44" spans="1:8" x14ac:dyDescent="0.25">
      <c r="A44" s="94"/>
      <c r="B44" s="94"/>
      <c r="C44" s="95"/>
      <c r="D44" s="94"/>
      <c r="E44" s="97"/>
      <c r="F44" s="97"/>
      <c r="G44" s="97"/>
      <c r="H44" s="97"/>
    </row>
    <row r="45" spans="1:8" x14ac:dyDescent="0.25">
      <c r="A45" s="94"/>
      <c r="B45" s="94"/>
      <c r="C45" s="95"/>
      <c r="D45" s="94"/>
      <c r="E45" s="97"/>
      <c r="F45" s="97"/>
      <c r="G45" s="97"/>
      <c r="H45" s="97"/>
    </row>
    <row r="46" spans="1:8" x14ac:dyDescent="0.25">
      <c r="A46" s="94"/>
      <c r="B46" s="94"/>
      <c r="C46" s="95"/>
      <c r="D46" s="94"/>
      <c r="E46" s="97"/>
      <c r="F46" s="97"/>
      <c r="G46" s="97"/>
      <c r="H46" s="97"/>
    </row>
    <row r="47" spans="1:8" x14ac:dyDescent="0.25">
      <c r="A47" s="94"/>
      <c r="B47" s="94"/>
      <c r="C47" s="95"/>
      <c r="D47" s="94"/>
      <c r="E47" s="97"/>
      <c r="F47" s="97"/>
      <c r="G47" s="97"/>
      <c r="H47" s="97"/>
    </row>
    <row r="48" spans="1:8" x14ac:dyDescent="0.25">
      <c r="A48" s="94"/>
      <c r="B48" s="94"/>
      <c r="C48" s="95"/>
      <c r="D48" s="94"/>
      <c r="E48" s="97"/>
      <c r="F48" s="97"/>
      <c r="G48" s="97"/>
      <c r="H48" s="97"/>
    </row>
    <row r="49" spans="1:8" x14ac:dyDescent="0.25">
      <c r="A49" s="94"/>
      <c r="B49" s="94"/>
      <c r="C49" s="95"/>
      <c r="D49" s="94"/>
      <c r="E49" s="97"/>
      <c r="F49" s="97"/>
      <c r="G49" s="97"/>
      <c r="H49" s="97"/>
    </row>
    <row r="50" spans="1:8" x14ac:dyDescent="0.25">
      <c r="A50" s="94"/>
      <c r="B50" s="94"/>
      <c r="C50" s="95"/>
      <c r="D50" s="94"/>
      <c r="E50" s="97"/>
      <c r="F50" s="97"/>
      <c r="G50" s="97"/>
      <c r="H50" s="97"/>
    </row>
    <row r="51" spans="1:8" x14ac:dyDescent="0.25">
      <c r="A51" s="94"/>
      <c r="B51" s="94"/>
      <c r="C51" s="95"/>
      <c r="D51" s="94"/>
      <c r="E51" s="97"/>
      <c r="F51" s="97"/>
      <c r="G51" s="97"/>
      <c r="H51" s="97"/>
    </row>
    <row r="52" spans="1:8" x14ac:dyDescent="0.25">
      <c r="A52" s="94"/>
      <c r="B52" s="94"/>
      <c r="C52" s="95"/>
      <c r="D52" s="94"/>
      <c r="E52" s="97"/>
      <c r="F52" s="97"/>
      <c r="G52" s="97"/>
      <c r="H52" s="97"/>
    </row>
    <row r="53" spans="1:8" x14ac:dyDescent="0.25">
      <c r="A53" s="94"/>
      <c r="B53" s="94"/>
      <c r="C53" s="95"/>
      <c r="D53" s="94"/>
      <c r="E53" s="97"/>
      <c r="F53" s="97"/>
      <c r="G53" s="97"/>
      <c r="H53" s="97"/>
    </row>
    <row r="54" spans="1:8" x14ac:dyDescent="0.25">
      <c r="A54" s="94"/>
      <c r="B54" s="94"/>
      <c r="C54" s="95"/>
      <c r="D54" s="94"/>
      <c r="E54" s="97"/>
      <c r="F54" s="97"/>
      <c r="G54" s="97"/>
      <c r="H54" s="97"/>
    </row>
    <row r="55" spans="1:8" x14ac:dyDescent="0.25">
      <c r="A55" s="94"/>
      <c r="B55" s="94"/>
      <c r="C55" s="95"/>
      <c r="D55" s="94"/>
      <c r="E55" s="97"/>
      <c r="F55" s="97"/>
      <c r="G55" s="97"/>
      <c r="H55" s="97"/>
    </row>
    <row r="56" spans="1:8" x14ac:dyDescent="0.25">
      <c r="A56" s="94"/>
      <c r="B56" s="94"/>
      <c r="C56" s="95"/>
      <c r="D56" s="94"/>
      <c r="E56" s="97"/>
      <c r="F56" s="97"/>
      <c r="G56" s="97"/>
      <c r="H56" s="97"/>
    </row>
    <row r="57" spans="1:8" x14ac:dyDescent="0.25">
      <c r="A57" s="94"/>
      <c r="B57" s="94"/>
      <c r="C57" s="95"/>
      <c r="D57" s="94"/>
      <c r="E57" s="97"/>
      <c r="F57" s="97"/>
      <c r="G57" s="97"/>
      <c r="H57" s="97"/>
    </row>
    <row r="58" spans="1:8" x14ac:dyDescent="0.25">
      <c r="A58" s="94"/>
      <c r="B58" s="94"/>
      <c r="C58" s="95"/>
      <c r="D58" s="94"/>
      <c r="E58" s="97"/>
      <c r="F58" s="97"/>
      <c r="G58" s="97"/>
      <c r="H58" s="97"/>
    </row>
    <row r="59" spans="1:8" x14ac:dyDescent="0.25">
      <c r="A59" s="94"/>
      <c r="B59" s="94"/>
      <c r="C59" s="95"/>
      <c r="D59" s="94"/>
      <c r="E59" s="97"/>
      <c r="F59" s="97"/>
      <c r="G59" s="97"/>
      <c r="H59" s="97"/>
    </row>
    <row r="60" spans="1:8" x14ac:dyDescent="0.25">
      <c r="A60" s="94"/>
      <c r="B60" s="94"/>
      <c r="C60" s="95"/>
      <c r="D60" s="94"/>
      <c r="E60" s="97"/>
      <c r="F60" s="97"/>
      <c r="G60" s="97"/>
      <c r="H60" s="97"/>
    </row>
    <row r="61" spans="1:8" x14ac:dyDescent="0.25">
      <c r="A61" s="94"/>
      <c r="B61" s="94"/>
      <c r="C61" s="95"/>
      <c r="D61" s="94"/>
      <c r="E61" s="97"/>
      <c r="F61" s="97"/>
      <c r="G61" s="97"/>
      <c r="H61" s="97"/>
    </row>
    <row r="62" spans="1:8" x14ac:dyDescent="0.25">
      <c r="A62" s="94"/>
      <c r="B62" s="94"/>
      <c r="C62" s="95"/>
      <c r="D62" s="94"/>
      <c r="E62" s="97"/>
      <c r="F62" s="97"/>
      <c r="G62" s="97"/>
      <c r="H62" s="97"/>
    </row>
    <row r="63" spans="1:8" x14ac:dyDescent="0.25">
      <c r="A63" s="94"/>
      <c r="B63" s="94"/>
      <c r="C63" s="95"/>
      <c r="D63" s="94"/>
      <c r="E63" s="97"/>
      <c r="F63" s="97"/>
      <c r="G63" s="97"/>
      <c r="H63" s="97"/>
    </row>
    <row r="64" spans="1:8" x14ac:dyDescent="0.25">
      <c r="A64" s="94"/>
      <c r="B64" s="94"/>
      <c r="C64" s="95"/>
      <c r="D64" s="94"/>
      <c r="E64" s="97"/>
      <c r="F64" s="97"/>
      <c r="G64" s="97"/>
      <c r="H64" s="97"/>
    </row>
    <row r="65" spans="1:8" x14ac:dyDescent="0.25">
      <c r="A65" s="94"/>
      <c r="B65" s="94"/>
      <c r="C65" s="95"/>
      <c r="D65" s="94"/>
      <c r="E65" s="97"/>
      <c r="F65" s="97"/>
      <c r="G65" s="97"/>
      <c r="H65" s="97"/>
    </row>
    <row r="66" spans="1:8" x14ac:dyDescent="0.25">
      <c r="A66" s="94"/>
      <c r="B66" s="94"/>
      <c r="C66" s="95"/>
      <c r="D66" s="94"/>
      <c r="E66" s="97"/>
      <c r="F66" s="97"/>
      <c r="G66" s="97"/>
      <c r="H66" s="97"/>
    </row>
    <row r="67" spans="1:8" x14ac:dyDescent="0.25">
      <c r="A67" s="94"/>
      <c r="B67" s="94"/>
      <c r="C67" s="95"/>
      <c r="D67" s="94"/>
      <c r="E67" s="97"/>
      <c r="F67" s="97"/>
      <c r="G67" s="97"/>
      <c r="H67" s="97"/>
    </row>
    <row r="68" spans="1:8" x14ac:dyDescent="0.25">
      <c r="A68" s="94"/>
      <c r="B68" s="94"/>
      <c r="C68" s="95"/>
      <c r="D68" s="94"/>
      <c r="E68" s="97"/>
      <c r="F68" s="97"/>
      <c r="G68" s="97"/>
      <c r="H68" s="97"/>
    </row>
    <row r="69" spans="1:8" x14ac:dyDescent="0.25">
      <c r="A69" s="94"/>
      <c r="B69" s="94"/>
      <c r="C69" s="95"/>
      <c r="D69" s="94"/>
      <c r="E69" s="97"/>
      <c r="F69" s="97"/>
      <c r="G69" s="97"/>
      <c r="H69" s="97"/>
    </row>
    <row r="70" spans="1:8" x14ac:dyDescent="0.25">
      <c r="A70" s="94"/>
      <c r="B70" s="94"/>
      <c r="C70" s="95"/>
      <c r="D70" s="94"/>
      <c r="E70" s="97"/>
      <c r="F70" s="97"/>
      <c r="G70" s="97"/>
      <c r="H70" s="97"/>
    </row>
    <row r="71" spans="1:8" x14ac:dyDescent="0.25">
      <c r="A71" s="94"/>
      <c r="B71" s="94"/>
      <c r="C71" s="95"/>
      <c r="D71" s="94"/>
      <c r="E71" s="97"/>
      <c r="F71" s="97"/>
      <c r="G71" s="97"/>
      <c r="H71" s="97"/>
    </row>
    <row r="72" spans="1:8" x14ac:dyDescent="0.25">
      <c r="A72" s="94"/>
      <c r="B72" s="94"/>
      <c r="C72" s="95"/>
      <c r="D72" s="94"/>
      <c r="E72" s="97"/>
      <c r="F72" s="97"/>
      <c r="G72" s="97"/>
      <c r="H72" s="97"/>
    </row>
    <row r="73" spans="1:8" x14ac:dyDescent="0.25">
      <c r="A73" s="94"/>
      <c r="B73" s="94"/>
      <c r="C73" s="95"/>
      <c r="D73" s="94"/>
      <c r="E73" s="97"/>
      <c r="F73" s="97"/>
      <c r="G73" s="97"/>
      <c r="H73" s="97"/>
    </row>
    <row r="74" spans="1:8" x14ac:dyDescent="0.25">
      <c r="A74" s="94"/>
      <c r="B74" s="94"/>
      <c r="C74" s="95"/>
      <c r="D74" s="94"/>
      <c r="E74" s="97"/>
      <c r="F74" s="97"/>
      <c r="G74" s="97"/>
      <c r="H74" s="97"/>
    </row>
    <row r="75" spans="1:8" x14ac:dyDescent="0.25">
      <c r="A75" s="94"/>
      <c r="B75" s="94"/>
      <c r="C75" s="95"/>
      <c r="D75" s="94"/>
      <c r="E75" s="97"/>
      <c r="F75" s="97"/>
      <c r="G75" s="97"/>
      <c r="H75" s="97"/>
    </row>
    <row r="76" spans="1:8" x14ac:dyDescent="0.25">
      <c r="A76" s="94"/>
      <c r="B76" s="94"/>
      <c r="C76" s="95"/>
      <c r="D76" s="94"/>
      <c r="E76" s="97"/>
      <c r="F76" s="97"/>
      <c r="G76" s="97"/>
      <c r="H76" s="97"/>
    </row>
    <row r="77" spans="1:8" x14ac:dyDescent="0.25">
      <c r="A77" s="94"/>
      <c r="B77" s="94"/>
      <c r="C77" s="95"/>
      <c r="D77" s="94"/>
      <c r="E77" s="97"/>
      <c r="F77" s="97"/>
      <c r="G77" s="97"/>
      <c r="H77" s="97"/>
    </row>
    <row r="78" spans="1:8" x14ac:dyDescent="0.25">
      <c r="A78" s="94"/>
      <c r="B78" s="94"/>
      <c r="C78" s="95"/>
      <c r="D78" s="94"/>
      <c r="E78" s="97"/>
      <c r="F78" s="97"/>
      <c r="G78" s="97"/>
      <c r="H78" s="97"/>
    </row>
    <row r="79" spans="1:8" x14ac:dyDescent="0.25">
      <c r="A79" s="94"/>
      <c r="B79" s="94"/>
      <c r="C79" s="95"/>
      <c r="D79" s="94"/>
      <c r="E79" s="97"/>
      <c r="F79" s="97"/>
      <c r="G79" s="97"/>
      <c r="H79" s="97"/>
    </row>
    <row r="80" spans="1:8" x14ac:dyDescent="0.25">
      <c r="A80" s="94"/>
      <c r="B80" s="94"/>
      <c r="C80" s="95"/>
      <c r="D80" s="94"/>
      <c r="E80" s="97"/>
      <c r="F80" s="97"/>
      <c r="G80" s="97"/>
      <c r="H80" s="97"/>
    </row>
    <row r="81" spans="1:8" x14ac:dyDescent="0.25">
      <c r="A81" s="94"/>
      <c r="B81" s="94"/>
      <c r="C81" s="95"/>
      <c r="D81" s="94"/>
      <c r="E81" s="97"/>
      <c r="F81" s="97"/>
      <c r="G81" s="97"/>
      <c r="H81" s="97"/>
    </row>
    <row r="82" spans="1:8" x14ac:dyDescent="0.25">
      <c r="A82" s="94"/>
      <c r="B82" s="94"/>
      <c r="C82" s="95"/>
      <c r="D82" s="94"/>
      <c r="E82" s="97"/>
      <c r="F82" s="97"/>
      <c r="G82" s="97"/>
      <c r="H82" s="97"/>
    </row>
    <row r="83" spans="1:8" x14ac:dyDescent="0.25">
      <c r="A83" s="94"/>
      <c r="B83" s="94"/>
      <c r="C83" s="95"/>
      <c r="D83" s="94"/>
      <c r="E83" s="97"/>
      <c r="F83" s="97"/>
      <c r="G83" s="97"/>
      <c r="H83" s="97"/>
    </row>
    <row r="84" spans="1:8" x14ac:dyDescent="0.25">
      <c r="A84" s="94"/>
      <c r="B84" s="94"/>
      <c r="C84" s="95"/>
      <c r="D84" s="94"/>
      <c r="E84" s="97"/>
      <c r="F84" s="97"/>
      <c r="G84" s="97"/>
      <c r="H84" s="97"/>
    </row>
    <row r="85" spans="1:8" x14ac:dyDescent="0.25">
      <c r="A85" s="94"/>
      <c r="B85" s="94"/>
      <c r="C85" s="95"/>
      <c r="D85" s="94"/>
      <c r="E85" s="97"/>
      <c r="F85" s="97"/>
      <c r="G85" s="97"/>
      <c r="H85" s="97"/>
    </row>
    <row r="86" spans="1:8" x14ac:dyDescent="0.25">
      <c r="A86" s="94"/>
      <c r="B86" s="94"/>
      <c r="C86" s="95"/>
      <c r="D86" s="94"/>
      <c r="E86" s="97"/>
      <c r="F86" s="97"/>
      <c r="G86" s="97"/>
      <c r="H86" s="97"/>
    </row>
    <row r="87" spans="1:8" x14ac:dyDescent="0.25">
      <c r="A87" s="94"/>
      <c r="B87" s="94"/>
      <c r="C87" s="95"/>
      <c r="D87" s="94"/>
      <c r="E87" s="97"/>
      <c r="F87" s="97"/>
      <c r="G87" s="97"/>
      <c r="H87" s="97"/>
    </row>
    <row r="88" spans="1:8" x14ac:dyDescent="0.25">
      <c r="A88" s="94"/>
      <c r="B88" s="94"/>
      <c r="C88" s="95"/>
      <c r="D88" s="94"/>
      <c r="E88" s="97"/>
      <c r="F88" s="97"/>
      <c r="G88" s="97"/>
      <c r="H88" s="97"/>
    </row>
    <row r="89" spans="1:8" x14ac:dyDescent="0.25">
      <c r="A89" s="94"/>
      <c r="B89" s="94"/>
      <c r="C89" s="95"/>
      <c r="D89" s="94"/>
      <c r="E89" s="97"/>
      <c r="F89" s="97"/>
      <c r="G89" s="97"/>
      <c r="H89" s="97"/>
    </row>
    <row r="90" spans="1:8" x14ac:dyDescent="0.25">
      <c r="A90" s="94"/>
      <c r="B90" s="94"/>
      <c r="C90" s="95"/>
      <c r="D90" s="94"/>
      <c r="E90" s="97"/>
      <c r="F90" s="97"/>
      <c r="G90" s="97"/>
      <c r="H90" s="97"/>
    </row>
    <row r="91" spans="1:8" x14ac:dyDescent="0.25">
      <c r="A91" s="94"/>
      <c r="B91" s="94"/>
      <c r="C91" s="95"/>
      <c r="D91" s="94"/>
      <c r="E91" s="97"/>
      <c r="F91" s="97"/>
      <c r="G91" s="97"/>
      <c r="H91" s="97"/>
    </row>
    <row r="92" spans="1:8" x14ac:dyDescent="0.25">
      <c r="A92" s="94"/>
      <c r="B92" s="94"/>
      <c r="C92" s="95"/>
      <c r="D92" s="94"/>
      <c r="E92" s="97"/>
      <c r="F92" s="97"/>
      <c r="G92" s="97"/>
      <c r="H92" s="97"/>
    </row>
    <row r="93" spans="1:8" x14ac:dyDescent="0.25">
      <c r="A93" s="94"/>
      <c r="B93" s="94"/>
      <c r="C93" s="95"/>
      <c r="D93" s="94"/>
      <c r="E93" s="97"/>
      <c r="F93" s="97"/>
      <c r="G93" s="97"/>
      <c r="H93" s="97"/>
    </row>
    <row r="94" spans="1:8" x14ac:dyDescent="0.25">
      <c r="A94" s="94"/>
      <c r="B94" s="94"/>
      <c r="C94" s="95"/>
      <c r="D94" s="94"/>
      <c r="E94" s="97"/>
      <c r="F94" s="97"/>
      <c r="G94" s="97"/>
      <c r="H94" s="97"/>
    </row>
    <row r="95" spans="1:8" x14ac:dyDescent="0.25">
      <c r="A95" s="94"/>
      <c r="B95" s="94"/>
      <c r="C95" s="95"/>
      <c r="D95" s="94"/>
      <c r="E95" s="97"/>
      <c r="F95" s="97"/>
      <c r="G95" s="97"/>
      <c r="H95" s="97"/>
    </row>
    <row r="96" spans="1:8" x14ac:dyDescent="0.25">
      <c r="A96" s="94"/>
      <c r="B96" s="94"/>
      <c r="C96" s="95"/>
      <c r="D96" s="94"/>
      <c r="E96" s="97"/>
      <c r="F96" s="97"/>
      <c r="G96" s="97"/>
      <c r="H96" s="97"/>
    </row>
    <row r="97" spans="1:8" x14ac:dyDescent="0.25">
      <c r="A97" s="94"/>
      <c r="B97" s="94"/>
      <c r="C97" s="95"/>
      <c r="D97" s="94"/>
      <c r="E97" s="97"/>
      <c r="F97" s="97"/>
      <c r="G97" s="97"/>
      <c r="H97" s="97"/>
    </row>
    <row r="98" spans="1:8" x14ac:dyDescent="0.25">
      <c r="A98" s="94"/>
      <c r="B98" s="94"/>
      <c r="C98" s="95"/>
      <c r="D98" s="94"/>
      <c r="E98" s="97"/>
      <c r="F98" s="97"/>
      <c r="G98" s="97"/>
      <c r="H98" s="97"/>
    </row>
    <row r="99" spans="1:8" x14ac:dyDescent="0.25">
      <c r="A99" s="94"/>
      <c r="B99" s="94"/>
      <c r="C99" s="95"/>
      <c r="D99" s="94"/>
      <c r="E99" s="97"/>
      <c r="F99" s="97"/>
      <c r="G99" s="97"/>
      <c r="H99" s="97"/>
    </row>
    <row r="100" spans="1:8" x14ac:dyDescent="0.25">
      <c r="A100" s="94"/>
      <c r="B100" s="94"/>
      <c r="C100" s="95"/>
      <c r="D100" s="94"/>
      <c r="E100" s="97"/>
      <c r="F100" s="97"/>
      <c r="G100" s="97"/>
      <c r="H100" s="97"/>
    </row>
    <row r="101" spans="1:8" x14ac:dyDescent="0.25">
      <c r="A101" s="94"/>
      <c r="B101" s="94"/>
      <c r="C101" s="95"/>
      <c r="D101" s="94"/>
      <c r="E101" s="97"/>
      <c r="F101" s="97"/>
      <c r="G101" s="97"/>
      <c r="H101" s="97"/>
    </row>
    <row r="102" spans="1:8" x14ac:dyDescent="0.25">
      <c r="A102" s="94"/>
      <c r="B102" s="94"/>
      <c r="C102" s="95"/>
      <c r="D102" s="94"/>
      <c r="E102" s="97"/>
      <c r="F102" s="97"/>
      <c r="G102" s="97"/>
      <c r="H102" s="97"/>
    </row>
    <row r="103" spans="1:8" x14ac:dyDescent="0.25">
      <c r="A103" s="94"/>
      <c r="B103" s="94"/>
      <c r="C103" s="95"/>
      <c r="D103" s="94"/>
      <c r="E103" s="97"/>
      <c r="F103" s="97"/>
      <c r="G103" s="97"/>
      <c r="H103" s="97"/>
    </row>
    <row r="104" spans="1:8" x14ac:dyDescent="0.25">
      <c r="A104" s="94"/>
      <c r="B104" s="94"/>
      <c r="C104" s="95"/>
      <c r="D104" s="94"/>
      <c r="E104" s="97"/>
      <c r="F104" s="97"/>
      <c r="G104" s="97"/>
      <c r="H104" s="97"/>
    </row>
    <row r="105" spans="1:8" x14ac:dyDescent="0.25">
      <c r="A105" s="94"/>
      <c r="B105" s="94"/>
      <c r="C105" s="95"/>
      <c r="D105" s="94"/>
      <c r="E105" s="97"/>
      <c r="F105" s="97"/>
      <c r="G105" s="97"/>
      <c r="H105" s="97"/>
    </row>
    <row r="106" spans="1:8" x14ac:dyDescent="0.25">
      <c r="A106" s="94"/>
      <c r="B106" s="94"/>
      <c r="C106" s="95"/>
      <c r="D106" s="94"/>
      <c r="E106" s="97"/>
      <c r="F106" s="97"/>
      <c r="G106" s="97"/>
      <c r="H106" s="97"/>
    </row>
    <row r="107" spans="1:8" x14ac:dyDescent="0.25">
      <c r="A107" s="94"/>
      <c r="B107" s="94"/>
      <c r="C107" s="95"/>
      <c r="D107" s="94"/>
      <c r="E107" s="97"/>
      <c r="F107" s="97"/>
      <c r="G107" s="97"/>
      <c r="H107" s="97"/>
    </row>
    <row r="108" spans="1:8" x14ac:dyDescent="0.25">
      <c r="A108" s="94"/>
      <c r="B108" s="94"/>
      <c r="C108" s="95"/>
      <c r="D108" s="94"/>
      <c r="E108" s="97"/>
      <c r="F108" s="97"/>
      <c r="G108" s="97"/>
      <c r="H108" s="97"/>
    </row>
    <row r="109" spans="1:8" x14ac:dyDescent="0.25">
      <c r="A109" s="94"/>
      <c r="B109" s="94"/>
      <c r="C109" s="95"/>
      <c r="D109" s="94"/>
      <c r="E109" s="97"/>
      <c r="F109" s="97"/>
      <c r="G109" s="97"/>
      <c r="H109" s="97"/>
    </row>
    <row r="110" spans="1:8" x14ac:dyDescent="0.25">
      <c r="A110" s="94"/>
      <c r="B110" s="94"/>
      <c r="C110" s="95"/>
      <c r="D110" s="94"/>
      <c r="E110" s="97"/>
      <c r="F110" s="97"/>
      <c r="G110" s="97"/>
      <c r="H110" s="97"/>
    </row>
    <row r="111" spans="1:8" x14ac:dyDescent="0.25">
      <c r="A111" s="94"/>
      <c r="B111" s="94"/>
      <c r="C111" s="95"/>
      <c r="D111" s="94"/>
      <c r="E111" s="97"/>
      <c r="F111" s="97"/>
      <c r="G111" s="97"/>
      <c r="H111" s="97"/>
    </row>
    <row r="112" spans="1:8" x14ac:dyDescent="0.25">
      <c r="A112" s="94"/>
      <c r="B112" s="94"/>
      <c r="C112" s="95"/>
      <c r="D112" s="94"/>
      <c r="E112" s="97"/>
      <c r="F112" s="97"/>
      <c r="G112" s="97"/>
      <c r="H112" s="97"/>
    </row>
    <row r="113" spans="1:8" x14ac:dyDescent="0.25">
      <c r="A113" s="94"/>
      <c r="B113" s="94"/>
      <c r="C113" s="95"/>
      <c r="D113" s="94"/>
      <c r="E113" s="97"/>
      <c r="F113" s="97"/>
      <c r="G113" s="97"/>
      <c r="H113" s="97"/>
    </row>
    <row r="114" spans="1:8" x14ac:dyDescent="0.25">
      <c r="A114" s="94"/>
      <c r="B114" s="94"/>
      <c r="C114" s="95"/>
      <c r="D114" s="94"/>
      <c r="E114" s="97"/>
      <c r="F114" s="97"/>
      <c r="G114" s="97"/>
      <c r="H114" s="97"/>
    </row>
    <row r="115" spans="1:8" x14ac:dyDescent="0.25">
      <c r="A115" s="94"/>
      <c r="B115" s="94"/>
      <c r="C115" s="95"/>
      <c r="D115" s="94"/>
      <c r="E115" s="97"/>
      <c r="F115" s="97"/>
      <c r="G115" s="97"/>
      <c r="H115" s="97"/>
    </row>
    <row r="116" spans="1:8" x14ac:dyDescent="0.25">
      <c r="A116" s="94"/>
      <c r="B116" s="94"/>
      <c r="C116" s="95"/>
      <c r="D116" s="94"/>
      <c r="E116" s="97"/>
      <c r="F116" s="97"/>
      <c r="G116" s="97"/>
      <c r="H116" s="97"/>
    </row>
    <row r="117" spans="1:8" x14ac:dyDescent="0.25">
      <c r="A117" s="94"/>
      <c r="B117" s="94"/>
      <c r="C117" s="95"/>
      <c r="D117" s="94"/>
      <c r="E117" s="97"/>
      <c r="F117" s="97"/>
      <c r="G117" s="97"/>
      <c r="H117" s="97"/>
    </row>
    <row r="118" spans="1:8" x14ac:dyDescent="0.25">
      <c r="A118" s="94"/>
      <c r="B118" s="94"/>
      <c r="C118" s="95"/>
      <c r="D118" s="94"/>
      <c r="E118" s="97"/>
      <c r="F118" s="97"/>
      <c r="G118" s="97"/>
      <c r="H118" s="97"/>
    </row>
    <row r="119" spans="1:8" x14ac:dyDescent="0.25">
      <c r="A119" s="94"/>
      <c r="B119" s="94"/>
      <c r="C119" s="95"/>
      <c r="D119" s="94"/>
      <c r="E119" s="97"/>
      <c r="F119" s="97"/>
      <c r="G119" s="97"/>
      <c r="H119" s="97"/>
    </row>
    <row r="120" spans="1:8" x14ac:dyDescent="0.25">
      <c r="A120" s="94"/>
      <c r="B120" s="94"/>
      <c r="C120" s="95"/>
      <c r="D120" s="94"/>
      <c r="E120" s="97"/>
      <c r="F120" s="97"/>
      <c r="G120" s="97"/>
      <c r="H120" s="97"/>
    </row>
    <row r="121" spans="1:8" x14ac:dyDescent="0.25">
      <c r="A121" s="94"/>
      <c r="B121" s="94"/>
      <c r="C121" s="95"/>
      <c r="D121" s="94"/>
      <c r="E121" s="97"/>
      <c r="F121" s="97"/>
      <c r="G121" s="97"/>
      <c r="H121" s="97"/>
    </row>
    <row r="122" spans="1:8" x14ac:dyDescent="0.25">
      <c r="A122" s="94"/>
      <c r="B122" s="94"/>
      <c r="C122" s="95"/>
      <c r="D122" s="94"/>
      <c r="E122" s="97"/>
      <c r="F122" s="97"/>
      <c r="G122" s="97"/>
      <c r="H122" s="97"/>
    </row>
    <row r="123" spans="1:8" x14ac:dyDescent="0.25">
      <c r="A123" s="94"/>
      <c r="B123" s="94"/>
      <c r="C123" s="95"/>
      <c r="D123" s="94"/>
      <c r="E123" s="97"/>
      <c r="F123" s="97"/>
      <c r="G123" s="97"/>
      <c r="H123" s="97"/>
    </row>
    <row r="124" spans="1:8" x14ac:dyDescent="0.25">
      <c r="A124" s="94"/>
      <c r="B124" s="94"/>
      <c r="C124" s="95"/>
      <c r="D124" s="94"/>
      <c r="E124" s="97"/>
      <c r="F124" s="97"/>
      <c r="G124" s="97"/>
      <c r="H124" s="97"/>
    </row>
    <row r="125" spans="1:8" x14ac:dyDescent="0.25">
      <c r="A125" s="94"/>
      <c r="B125" s="94"/>
      <c r="C125" s="95"/>
      <c r="D125" s="94"/>
      <c r="E125" s="97"/>
      <c r="F125" s="97"/>
      <c r="G125" s="97"/>
      <c r="H125" s="97"/>
    </row>
    <row r="126" spans="1:8" x14ac:dyDescent="0.25">
      <c r="A126" s="94"/>
      <c r="B126" s="94"/>
      <c r="C126" s="95"/>
      <c r="D126" s="94"/>
      <c r="E126" s="97"/>
      <c r="F126" s="97"/>
      <c r="G126" s="97"/>
      <c r="H126" s="97"/>
    </row>
    <row r="127" spans="1:8" x14ac:dyDescent="0.25">
      <c r="A127" s="94"/>
      <c r="B127" s="94"/>
      <c r="C127" s="95"/>
      <c r="D127" s="94"/>
      <c r="E127" s="97"/>
      <c r="F127" s="97"/>
      <c r="G127" s="97"/>
      <c r="H127" s="97"/>
    </row>
    <row r="128" spans="1:8" x14ac:dyDescent="0.25">
      <c r="A128" s="94"/>
      <c r="B128" s="94"/>
      <c r="C128" s="95"/>
      <c r="D128" s="94"/>
      <c r="E128" s="97"/>
      <c r="F128" s="97"/>
      <c r="G128" s="97"/>
      <c r="H128" s="97"/>
    </row>
    <row r="129" spans="1:8" x14ac:dyDescent="0.25">
      <c r="A129" s="94"/>
      <c r="B129" s="94"/>
      <c r="C129" s="95"/>
      <c r="D129" s="94"/>
      <c r="E129" s="97"/>
      <c r="F129" s="97"/>
      <c r="G129" s="97"/>
      <c r="H129" s="97"/>
    </row>
    <row r="130" spans="1:8" x14ac:dyDescent="0.25">
      <c r="A130" s="94"/>
      <c r="B130" s="94"/>
      <c r="C130" s="95"/>
      <c r="D130" s="94"/>
      <c r="E130" s="97"/>
      <c r="F130" s="97"/>
      <c r="G130" s="97"/>
      <c r="H130" s="97"/>
    </row>
    <row r="131" spans="1:8" x14ac:dyDescent="0.25">
      <c r="A131" s="94"/>
      <c r="B131" s="94"/>
      <c r="C131" s="95"/>
      <c r="D131" s="94"/>
      <c r="E131" s="97"/>
      <c r="F131" s="97"/>
      <c r="G131" s="97"/>
      <c r="H131" s="97"/>
    </row>
    <row r="132" spans="1:8" x14ac:dyDescent="0.25">
      <c r="A132" s="94"/>
      <c r="B132" s="94"/>
      <c r="C132" s="95"/>
      <c r="D132" s="94"/>
      <c r="E132" s="97"/>
      <c r="F132" s="97"/>
      <c r="G132" s="97"/>
      <c r="H132" s="97"/>
    </row>
    <row r="133" spans="1:8" x14ac:dyDescent="0.25">
      <c r="A133" s="94"/>
      <c r="B133" s="94"/>
      <c r="C133" s="95"/>
      <c r="D133" s="94"/>
      <c r="E133" s="97"/>
      <c r="F133" s="97"/>
      <c r="G133" s="97"/>
      <c r="H133" s="97"/>
    </row>
    <row r="134" spans="1:8" x14ac:dyDescent="0.25">
      <c r="A134" s="94"/>
      <c r="B134" s="94"/>
      <c r="C134" s="95"/>
      <c r="D134" s="94"/>
      <c r="E134" s="97"/>
      <c r="F134" s="97"/>
      <c r="G134" s="97"/>
      <c r="H134" s="97"/>
    </row>
    <row r="135" spans="1:8" x14ac:dyDescent="0.25">
      <c r="A135" s="94"/>
      <c r="B135" s="94"/>
      <c r="C135" s="95"/>
      <c r="D135" s="94"/>
      <c r="E135" s="97"/>
      <c r="F135" s="97"/>
      <c r="G135" s="97"/>
      <c r="H135" s="97"/>
    </row>
    <row r="136" spans="1:8" x14ac:dyDescent="0.25">
      <c r="A136" s="94"/>
      <c r="B136" s="94"/>
      <c r="C136" s="95"/>
      <c r="D136" s="94"/>
      <c r="E136" s="97"/>
      <c r="F136" s="97"/>
      <c r="G136" s="97"/>
      <c r="H136" s="97"/>
    </row>
    <row r="137" spans="1:8" x14ac:dyDescent="0.25">
      <c r="A137" s="94"/>
      <c r="B137" s="94"/>
      <c r="C137" s="95"/>
      <c r="D137" s="94"/>
      <c r="E137" s="97"/>
      <c r="F137" s="97"/>
      <c r="G137" s="97"/>
      <c r="H137" s="97"/>
    </row>
    <row r="138" spans="1:8" x14ac:dyDescent="0.25">
      <c r="A138" s="94"/>
      <c r="B138" s="94"/>
      <c r="C138" s="95"/>
      <c r="D138" s="94"/>
      <c r="E138" s="97"/>
      <c r="F138" s="97"/>
      <c r="G138" s="97"/>
      <c r="H138" s="97"/>
    </row>
    <row r="139" spans="1:8" x14ac:dyDescent="0.25">
      <c r="A139" s="94"/>
      <c r="B139" s="94"/>
      <c r="C139" s="95"/>
      <c r="D139" s="94"/>
      <c r="E139" s="97"/>
      <c r="F139" s="97"/>
      <c r="G139" s="97"/>
      <c r="H139" s="97"/>
    </row>
    <row r="140" spans="1:8" x14ac:dyDescent="0.25">
      <c r="A140" s="94"/>
      <c r="B140" s="94"/>
      <c r="C140" s="95"/>
      <c r="D140" s="94"/>
      <c r="E140" s="97"/>
      <c r="F140" s="97"/>
      <c r="G140" s="97"/>
      <c r="H140" s="97"/>
    </row>
    <row r="141" spans="1:8" x14ac:dyDescent="0.25">
      <c r="A141" s="94"/>
      <c r="B141" s="94"/>
      <c r="C141" s="95"/>
      <c r="D141" s="94"/>
      <c r="E141" s="97"/>
      <c r="F141" s="97"/>
      <c r="G141" s="97"/>
      <c r="H141" s="97"/>
    </row>
    <row r="142" spans="1:8" x14ac:dyDescent="0.25">
      <c r="A142" s="94"/>
      <c r="B142" s="94"/>
      <c r="C142" s="95"/>
      <c r="D142" s="94"/>
      <c r="E142" s="97"/>
      <c r="F142" s="97"/>
      <c r="G142" s="97"/>
      <c r="H142" s="97"/>
    </row>
    <row r="143" spans="1:8" x14ac:dyDescent="0.25">
      <c r="A143" s="94"/>
      <c r="B143" s="94"/>
      <c r="C143" s="95"/>
      <c r="D143" s="94"/>
      <c r="E143" s="97"/>
      <c r="F143" s="97"/>
      <c r="G143" s="97"/>
      <c r="H143" s="97"/>
    </row>
    <row r="144" spans="1:8" x14ac:dyDescent="0.25">
      <c r="A144" s="94"/>
      <c r="B144" s="94"/>
      <c r="C144" s="95"/>
      <c r="D144" s="94"/>
      <c r="E144" s="97"/>
      <c r="F144" s="97"/>
      <c r="G144" s="97"/>
      <c r="H144" s="97"/>
    </row>
    <row r="145" spans="1:8" x14ac:dyDescent="0.25">
      <c r="A145" s="94"/>
      <c r="B145" s="94"/>
      <c r="C145" s="95"/>
      <c r="D145" s="94"/>
      <c r="E145" s="97"/>
      <c r="F145" s="97"/>
      <c r="G145" s="97"/>
      <c r="H145" s="97"/>
    </row>
    <row r="146" spans="1:8" x14ac:dyDescent="0.25">
      <c r="A146" s="94"/>
      <c r="B146" s="94"/>
      <c r="C146" s="95"/>
      <c r="D146" s="94"/>
      <c r="E146" s="97"/>
      <c r="F146" s="97"/>
      <c r="G146" s="97"/>
      <c r="H146" s="97"/>
    </row>
    <row r="147" spans="1:8" x14ac:dyDescent="0.25">
      <c r="A147" s="94"/>
      <c r="B147" s="94"/>
      <c r="C147" s="95"/>
      <c r="D147" s="94"/>
      <c r="E147" s="97"/>
      <c r="F147" s="97"/>
      <c r="G147" s="97"/>
      <c r="H147" s="97"/>
    </row>
    <row r="148" spans="1:8" x14ac:dyDescent="0.25">
      <c r="A148" s="94"/>
      <c r="B148" s="94"/>
      <c r="C148" s="95"/>
      <c r="D148" s="94"/>
      <c r="E148" s="97"/>
      <c r="F148" s="97"/>
      <c r="G148" s="97"/>
      <c r="H148" s="97"/>
    </row>
    <row r="149" spans="1:8" x14ac:dyDescent="0.25">
      <c r="A149" s="94"/>
      <c r="B149" s="94"/>
      <c r="C149" s="95"/>
      <c r="D149" s="94"/>
      <c r="E149" s="97"/>
      <c r="F149" s="97"/>
      <c r="G149" s="97"/>
      <c r="H149" s="97"/>
    </row>
    <row r="150" spans="1:8" x14ac:dyDescent="0.25">
      <c r="A150" s="94"/>
      <c r="B150" s="94"/>
      <c r="C150" s="95"/>
      <c r="D150" s="94"/>
      <c r="E150" s="97"/>
      <c r="F150" s="97"/>
      <c r="G150" s="97"/>
      <c r="H150" s="97"/>
    </row>
    <row r="151" spans="1:8" x14ac:dyDescent="0.25">
      <c r="A151" s="94"/>
      <c r="B151" s="94"/>
      <c r="C151" s="95"/>
      <c r="D151" s="94"/>
      <c r="E151" s="97"/>
      <c r="F151" s="97"/>
      <c r="G151" s="97"/>
      <c r="H151" s="97"/>
    </row>
    <row r="152" spans="1:8" x14ac:dyDescent="0.25">
      <c r="A152" s="94"/>
      <c r="B152" s="94"/>
      <c r="C152" s="95"/>
      <c r="D152" s="94"/>
      <c r="E152" s="97"/>
      <c r="F152" s="97"/>
      <c r="G152" s="97"/>
      <c r="H152" s="97"/>
    </row>
    <row r="153" spans="1:8" x14ac:dyDescent="0.25">
      <c r="A153" s="94"/>
      <c r="B153" s="94"/>
      <c r="C153" s="95"/>
      <c r="D153" s="94"/>
      <c r="E153" s="97"/>
      <c r="F153" s="97"/>
      <c r="G153" s="97"/>
      <c r="H153" s="97"/>
    </row>
    <row r="154" spans="1:8" x14ac:dyDescent="0.25">
      <c r="A154" s="94"/>
      <c r="B154" s="94"/>
      <c r="C154" s="95"/>
      <c r="D154" s="94"/>
      <c r="E154" s="97"/>
      <c r="F154" s="97"/>
      <c r="G154" s="97"/>
      <c r="H154" s="97"/>
    </row>
    <row r="155" spans="1:8" x14ac:dyDescent="0.25">
      <c r="A155" s="94"/>
      <c r="B155" s="94"/>
      <c r="C155" s="95"/>
      <c r="D155" s="94"/>
      <c r="E155" s="97"/>
      <c r="F155" s="97"/>
      <c r="G155" s="97"/>
      <c r="H155" s="97"/>
    </row>
    <row r="156" spans="1:8" x14ac:dyDescent="0.25">
      <c r="A156" s="94"/>
      <c r="B156" s="94"/>
      <c r="C156" s="95"/>
      <c r="D156" s="94"/>
      <c r="E156" s="97"/>
      <c r="F156" s="97"/>
      <c r="G156" s="97"/>
      <c r="H156" s="97"/>
    </row>
    <row r="157" spans="1:8" x14ac:dyDescent="0.25">
      <c r="A157" s="94"/>
      <c r="B157" s="94"/>
      <c r="C157" s="95"/>
      <c r="D157" s="94"/>
      <c r="E157" s="97"/>
      <c r="F157" s="97"/>
      <c r="G157" s="97"/>
      <c r="H157" s="97"/>
    </row>
    <row r="158" spans="1:8" x14ac:dyDescent="0.25">
      <c r="A158" s="94"/>
      <c r="B158" s="94"/>
      <c r="C158" s="95"/>
      <c r="D158" s="94"/>
      <c r="E158" s="97"/>
      <c r="F158" s="97"/>
      <c r="G158" s="97"/>
      <c r="H158" s="97"/>
    </row>
    <row r="159" spans="1:8" x14ac:dyDescent="0.25">
      <c r="A159" s="94"/>
      <c r="B159" s="94"/>
      <c r="C159" s="95"/>
      <c r="D159" s="94"/>
      <c r="E159" s="97"/>
      <c r="F159" s="97"/>
      <c r="G159" s="97"/>
      <c r="H159" s="97"/>
    </row>
    <row r="160" spans="1:8" x14ac:dyDescent="0.25">
      <c r="A160" s="94"/>
      <c r="B160" s="94"/>
      <c r="C160" s="95"/>
      <c r="D160" s="94"/>
      <c r="E160" s="97"/>
      <c r="F160" s="97"/>
      <c r="G160" s="97"/>
      <c r="H160" s="97"/>
    </row>
    <row r="161" spans="1:8" x14ac:dyDescent="0.25">
      <c r="A161" s="94"/>
      <c r="B161" s="94"/>
      <c r="C161" s="95"/>
      <c r="D161" s="94"/>
      <c r="E161" s="97"/>
      <c r="F161" s="97"/>
      <c r="G161" s="97"/>
      <c r="H161" s="97"/>
    </row>
    <row r="162" spans="1:8" x14ac:dyDescent="0.25">
      <c r="A162" s="94"/>
      <c r="B162" s="94"/>
      <c r="C162" s="95"/>
      <c r="D162" s="94"/>
      <c r="E162" s="97"/>
      <c r="F162" s="97"/>
      <c r="G162" s="97"/>
      <c r="H162" s="97"/>
    </row>
    <row r="163" spans="1:8" x14ac:dyDescent="0.25">
      <c r="A163" s="94"/>
      <c r="B163" s="94"/>
      <c r="C163" s="95"/>
      <c r="D163" s="94"/>
      <c r="E163" s="97"/>
      <c r="F163" s="97"/>
      <c r="G163" s="97"/>
      <c r="H163" s="97"/>
    </row>
    <row r="164" spans="1:8" x14ac:dyDescent="0.25">
      <c r="A164" s="94"/>
      <c r="B164" s="94"/>
      <c r="C164" s="95"/>
      <c r="D164" s="94"/>
      <c r="E164" s="97"/>
      <c r="F164" s="97"/>
      <c r="G164" s="97"/>
      <c r="H164" s="97"/>
    </row>
    <row r="165" spans="1:8" x14ac:dyDescent="0.25">
      <c r="A165" s="94"/>
      <c r="B165" s="94"/>
      <c r="C165" s="95"/>
      <c r="D165" s="94"/>
      <c r="E165" s="97"/>
      <c r="F165" s="97"/>
      <c r="G165" s="97"/>
      <c r="H165" s="97"/>
    </row>
    <row r="166" spans="1:8" x14ac:dyDescent="0.25">
      <c r="A166" s="94"/>
      <c r="B166" s="94"/>
      <c r="C166" s="95"/>
      <c r="D166" s="94"/>
      <c r="E166" s="97"/>
      <c r="F166" s="97"/>
      <c r="G166" s="97"/>
      <c r="H166" s="97"/>
    </row>
    <row r="167" spans="1:8" x14ac:dyDescent="0.25">
      <c r="A167" s="94"/>
      <c r="B167" s="94"/>
      <c r="C167" s="95"/>
      <c r="D167" s="94"/>
      <c r="E167" s="97"/>
      <c r="F167" s="97"/>
      <c r="G167" s="97"/>
      <c r="H167" s="97"/>
    </row>
    <row r="168" spans="1:8" x14ac:dyDescent="0.25">
      <c r="A168" s="94" t="str">
        <f t="array" ref="A168">IFERROR(INDEX('Annex 2 Designated EHV charges'!$A$11:$A$260, MATCH(0, IF(ISBLANK('Annex 2 Designated EHV charges'!$A$11:$A$260),1, COUNTIF(A$4:$A167, 'Annex 2 Designated EHV charges'!$A$11:$A$260)), 0)),"")</f>
        <v/>
      </c>
      <c r="B168" s="94" t="str">
        <f>IF($A168="","",VLOOKUP($A168,'Annex 2 Designated EHV charges'!$A:$O,2,0))</f>
        <v/>
      </c>
      <c r="C168" s="95" t="str">
        <f>IF($A168="","",VLOOKUP($A168,'Annex 2 Designated EHV charges'!$A:$O,3,0))</f>
        <v/>
      </c>
      <c r="D168" s="94" t="str">
        <f>IF($A168="","",VLOOKUP($A168,'Annex 2 Designated EHV charges'!$A:$O,7,0))</f>
        <v/>
      </c>
      <c r="E168" s="97" t="str">
        <f>IFERROR(IF(VLOOKUP($A168,'Annex 2 Designated EHV charges'!$A:$P,COLUMN(E168)+4,FALSE)=0,"",VLOOKUP($A168,'Annex 2 Designated EHV charges'!$A:$P,COLUMN(E168)+4,FALSE)),"")</f>
        <v/>
      </c>
      <c r="F168" s="97" t="str">
        <f>IFERROR(IF(VLOOKUP($A168,'Annex 2 Designated EHV charges'!$A:$P,COLUMN(F168)+4,FALSE)=0,"",VLOOKUP($A168,'Annex 2 Designated EHV charges'!$A:$P,COLUMN(F168)+4,FALSE)),"")</f>
        <v/>
      </c>
      <c r="G168" s="97" t="str">
        <f>IFERROR(IF(VLOOKUP($A168,'Annex 2 Designated EHV charges'!$A:$P,COLUMN(G168)+4,FALSE)=0,"",VLOOKUP($A168,'Annex 2 Designated EHV charges'!$A:$P,COLUMN(G168)+4,FALSE)),"")</f>
        <v/>
      </c>
      <c r="H168" s="97" t="str">
        <f>IFERROR(IF(VLOOKUP($A168,'Annex 2 Designated EHV charges'!$A:$P,COLUMN(H168)+4,FALSE)=0,"",VLOOKUP($A168,'Annex 2 Designated EHV charges'!$A:$P,COLUMN(H168)+4,FALSE)),"")</f>
        <v/>
      </c>
    </row>
    <row r="169" spans="1:8" x14ac:dyDescent="0.25">
      <c r="A169" s="94" t="str">
        <f t="array" ref="A169">IFERROR(INDEX('Annex 2 Designated EHV charges'!$A$11:$A$260, MATCH(0, IF(ISBLANK('Annex 2 Designated EHV charges'!$A$11:$A$260),1, COUNTIF(A$4:$A168, 'Annex 2 Designated EHV charges'!$A$11:$A$260)), 0)),"")</f>
        <v/>
      </c>
      <c r="B169" s="94" t="str">
        <f>IF($A169="","",VLOOKUP($A169,'Annex 2 Designated EHV charges'!$A:$O,2,0))</f>
        <v/>
      </c>
      <c r="C169" s="95" t="str">
        <f>IF($A169="","",VLOOKUP($A169,'Annex 2 Designated EHV charges'!$A:$O,3,0))</f>
        <v/>
      </c>
      <c r="D169" s="94" t="str">
        <f>IF($A169="","",VLOOKUP($A169,'Annex 2 Designated EHV charges'!$A:$O,7,0))</f>
        <v/>
      </c>
      <c r="E169" s="97" t="str">
        <f>IFERROR(IF(VLOOKUP($A169,'Annex 2 Designated EHV charges'!$A:$P,COLUMN(E169)+4,FALSE)=0,"",VLOOKUP($A169,'Annex 2 Designated EHV charges'!$A:$P,COLUMN(E169)+4,FALSE)),"")</f>
        <v/>
      </c>
      <c r="F169" s="97" t="str">
        <f>IFERROR(IF(VLOOKUP($A169,'Annex 2 Designated EHV charges'!$A:$P,COLUMN(F169)+4,FALSE)=0,"",VLOOKUP($A169,'Annex 2 Designated EHV charges'!$A:$P,COLUMN(F169)+4,FALSE)),"")</f>
        <v/>
      </c>
      <c r="G169" s="97" t="str">
        <f>IFERROR(IF(VLOOKUP($A169,'Annex 2 Designated EHV charges'!$A:$P,COLUMN(G169)+4,FALSE)=0,"",VLOOKUP($A169,'Annex 2 Designated EHV charges'!$A:$P,COLUMN(G169)+4,FALSE)),"")</f>
        <v/>
      </c>
      <c r="H169" s="97" t="str">
        <f>IFERROR(IF(VLOOKUP($A169,'Annex 2 Designated EHV charges'!$A:$P,COLUMN(H169)+4,FALSE)=0,"",VLOOKUP($A169,'Annex 2 Designated EHV charges'!$A:$P,COLUMN(H169)+4,FALSE)),"")</f>
        <v/>
      </c>
    </row>
    <row r="170" spans="1:8" x14ac:dyDescent="0.25">
      <c r="A170" s="94" t="str">
        <f t="array" ref="A170">IFERROR(INDEX('Annex 2 Designated EHV charges'!$A$11:$A$260, MATCH(0, IF(ISBLANK('Annex 2 Designated EHV charges'!$A$11:$A$260),1, COUNTIF(A$4:$A169, 'Annex 2 Designated EHV charges'!$A$11:$A$260)), 0)),"")</f>
        <v/>
      </c>
      <c r="B170" s="94" t="str">
        <f>IF($A170="","",VLOOKUP($A170,'Annex 2 Designated EHV charges'!$A:$O,2,0))</f>
        <v/>
      </c>
      <c r="C170" s="95" t="str">
        <f>IF($A170="","",VLOOKUP($A170,'Annex 2 Designated EHV charges'!$A:$O,3,0))</f>
        <v/>
      </c>
      <c r="D170" s="94" t="str">
        <f>IF($A170="","",VLOOKUP($A170,'Annex 2 Designated EHV charges'!$A:$O,7,0))</f>
        <v/>
      </c>
      <c r="E170" s="97" t="str">
        <f>IFERROR(IF(VLOOKUP($A170,'Annex 2 Designated EHV charges'!$A:$P,COLUMN(E170)+4,FALSE)=0,"",VLOOKUP($A170,'Annex 2 Designated EHV charges'!$A:$P,COLUMN(E170)+4,FALSE)),"")</f>
        <v/>
      </c>
      <c r="F170" s="97" t="str">
        <f>IFERROR(IF(VLOOKUP($A170,'Annex 2 Designated EHV charges'!$A:$P,COLUMN(F170)+4,FALSE)=0,"",VLOOKUP($A170,'Annex 2 Designated EHV charges'!$A:$P,COLUMN(F170)+4,FALSE)),"")</f>
        <v/>
      </c>
      <c r="G170" s="97" t="str">
        <f>IFERROR(IF(VLOOKUP($A170,'Annex 2 Designated EHV charges'!$A:$P,COLUMN(G170)+4,FALSE)=0,"",VLOOKUP($A170,'Annex 2 Designated EHV charges'!$A:$P,COLUMN(G170)+4,FALSE)),"")</f>
        <v/>
      </c>
      <c r="H170" s="97" t="str">
        <f>IFERROR(IF(VLOOKUP($A170,'Annex 2 Designated EHV charges'!$A:$P,COLUMN(H170)+4,FALSE)=0,"",VLOOKUP($A170,'Annex 2 Designated EHV charges'!$A:$P,COLUMN(H170)+4,FALSE)),"")</f>
        <v/>
      </c>
    </row>
    <row r="171" spans="1:8" x14ac:dyDescent="0.25">
      <c r="A171" s="52" t="str">
        <f t="array" ref="A171">IFERROR(INDEX('Annex 2 Designated EHV charges'!$A$11:$A$260, MATCH(0, IF(ISBLANK('Annex 2 Designated EHV charges'!$A$11:$A$260),1, COUNTIF(A$4:$A170, 'Annex 2 Designated EHV charges'!$A$11:$A$260)), 0)),"")</f>
        <v/>
      </c>
      <c r="B171" s="52" t="str">
        <f>IF($A171="","",VLOOKUP($A171,'Annex 2 Designated EHV charges'!$A:$O,2,0))</f>
        <v/>
      </c>
      <c r="C171" s="59" t="str">
        <f>IF($A171="","",VLOOKUP($A171,'Annex 2 Designated EHV charges'!$A:$O,3,0))</f>
        <v/>
      </c>
      <c r="D171" s="59" t="str">
        <f>IF($A171="","",VLOOKUP($A171,'Annex 2 Designated EHV charges'!$A:$O,7,0))</f>
        <v/>
      </c>
      <c r="E171" s="60" t="str">
        <f>IFERROR(IF(VLOOKUP($A171,'Annex 2 Designated EHV charges'!$A:$P,COLUMN(E171)+4,FALSE)=0,"",VLOOKUP($A171,'Annex 2 Designated EHV charges'!$A:$P,COLUMN(E171)+4,FALSE)),"")</f>
        <v/>
      </c>
      <c r="F171" s="61" t="str">
        <f>IFERROR(IF(VLOOKUP($A171,'Annex 2 Designated EHV charges'!$A:$P,COLUMN(F171)+4,FALSE)=0,"",VLOOKUP($A171,'Annex 2 Designated EHV charges'!$A:$P,COLUMN(F171)+4,FALSE)),"")</f>
        <v/>
      </c>
      <c r="G171" s="61" t="str">
        <f>IFERROR(IF(VLOOKUP($A171,'Annex 2 Designated EHV charges'!$A:$P,COLUMN(G171)+4,FALSE)=0,"",VLOOKUP($A171,'Annex 2 Designated EHV charges'!$A:$P,COLUMN(G171)+4,FALSE)),"")</f>
        <v/>
      </c>
      <c r="H171" s="52" t="str">
        <f>IFERROR(IF(VLOOKUP($A171,'Annex 2 Designated EHV charges'!$A:$P,COLUMN(H171)+4,FALSE)=0,"",VLOOKUP($A171,'Annex 2 Designated EHV charges'!$A:$P,COLUMN(H171)+4,FALSE)),"")</f>
        <v/>
      </c>
    </row>
    <row r="172" spans="1:8" x14ac:dyDescent="0.25">
      <c r="A172" s="52" t="str">
        <f t="array" ref="A172">IFERROR(INDEX('Annex 2 Designated EHV charges'!$A$11:$A$260, MATCH(0, IF(ISBLANK('Annex 2 Designated EHV charges'!$A$11:$A$260),1, COUNTIF(A$4:$A171, 'Annex 2 Designated EHV charges'!$A$11:$A$260)), 0)),"")</f>
        <v/>
      </c>
      <c r="B172" s="52" t="str">
        <f>IF($A172="","",VLOOKUP($A172,'Annex 2 Designated EHV charges'!$A:$O,2,0))</f>
        <v/>
      </c>
      <c r="C172" s="59" t="str">
        <f>IF($A172="","",VLOOKUP($A172,'Annex 2 Designated EHV charges'!$A:$O,3,0))</f>
        <v/>
      </c>
      <c r="D172" s="59" t="str">
        <f>IF($A172="","",VLOOKUP($A172,'Annex 2 Designated EHV charges'!$A:$O,7,0))</f>
        <v/>
      </c>
      <c r="E172" s="60" t="str">
        <f>IFERROR(IF(VLOOKUP($A172,'Annex 2 Designated EHV charges'!$A:$P,COLUMN(E172)+4,FALSE)=0,"",VLOOKUP($A172,'Annex 2 Designated EHV charges'!$A:$P,COLUMN(E172)+4,FALSE)),"")</f>
        <v/>
      </c>
      <c r="F172" s="61" t="str">
        <f>IFERROR(IF(VLOOKUP($A172,'Annex 2 Designated EHV charges'!$A:$P,COLUMN(F172)+4,FALSE)=0,"",VLOOKUP($A172,'Annex 2 Designated EHV charges'!$A:$P,COLUMN(F172)+4,FALSE)),"")</f>
        <v/>
      </c>
      <c r="G172" s="61" t="str">
        <f>IFERROR(IF(VLOOKUP($A172,'Annex 2 Designated EHV charges'!$A:$P,COLUMN(G172)+4,FALSE)=0,"",VLOOKUP($A172,'Annex 2 Designated EHV charges'!$A:$P,COLUMN(G172)+4,FALSE)),"")</f>
        <v/>
      </c>
      <c r="H172" s="52" t="str">
        <f>IFERROR(IF(VLOOKUP($A172,'Annex 2 Designated EHV charges'!$A:$P,COLUMN(H172)+4,FALSE)=0,"",VLOOKUP($A172,'Annex 2 Designated EHV charges'!$A:$P,COLUMN(H172)+4,FALSE)),"")</f>
        <v/>
      </c>
    </row>
    <row r="173" spans="1:8" x14ac:dyDescent="0.25">
      <c r="A173" s="52" t="str">
        <f t="array" ref="A173">IFERROR(INDEX('Annex 2 Designated EHV charges'!$A$11:$A$260, MATCH(0, IF(ISBLANK('Annex 2 Designated EHV charges'!$A$11:$A$260),1, COUNTIF(A$4:$A172, 'Annex 2 Designated EHV charges'!$A$11:$A$260)), 0)),"")</f>
        <v/>
      </c>
      <c r="B173" s="52" t="str">
        <f>IF($A173="","",VLOOKUP($A173,'Annex 2 Designated EHV charges'!$A:$O,2,0))</f>
        <v/>
      </c>
      <c r="C173" s="59" t="str">
        <f>IF($A173="","",VLOOKUP($A173,'Annex 2 Designated EHV charges'!$A:$O,3,0))</f>
        <v/>
      </c>
      <c r="D173" s="59" t="str">
        <f>IF($A173="","",VLOOKUP($A173,'Annex 2 Designated EHV charges'!$A:$O,7,0))</f>
        <v/>
      </c>
      <c r="E173" s="60" t="str">
        <f>IFERROR(IF(VLOOKUP($A173,'Annex 2 Designated EHV charges'!$A:$P,COLUMN(E173)+4,FALSE)=0,"",VLOOKUP($A173,'Annex 2 Designated EHV charges'!$A:$P,COLUMN(E173)+4,FALSE)),"")</f>
        <v/>
      </c>
      <c r="F173" s="61" t="str">
        <f>IFERROR(IF(VLOOKUP($A173,'Annex 2 Designated EHV charges'!$A:$P,COLUMN(F173)+4,FALSE)=0,"",VLOOKUP($A173,'Annex 2 Designated EHV charges'!$A:$P,COLUMN(F173)+4,FALSE)),"")</f>
        <v/>
      </c>
      <c r="G173" s="61" t="str">
        <f>IFERROR(IF(VLOOKUP($A173,'Annex 2 Designated EHV charges'!$A:$P,COLUMN(G173)+4,FALSE)=0,"",VLOOKUP($A173,'Annex 2 Designated EHV charges'!$A:$P,COLUMN(G173)+4,FALSE)),"")</f>
        <v/>
      </c>
      <c r="H173" s="52" t="str">
        <f>IFERROR(IF(VLOOKUP($A173,'Annex 2 Designated EHV charges'!$A:$P,COLUMN(H173)+4,FALSE)=0,"",VLOOKUP($A173,'Annex 2 Designated EHV charges'!$A:$P,COLUMN(H173)+4,FALSE)),"")</f>
        <v/>
      </c>
    </row>
    <row r="174" spans="1:8" x14ac:dyDescent="0.25">
      <c r="A174" s="52" t="str">
        <f t="array" ref="A174">IFERROR(INDEX('Annex 2 Designated EHV charges'!$A$11:$A$260, MATCH(0, IF(ISBLANK('Annex 2 Designated EHV charges'!$A$11:$A$260),1, COUNTIF(A$4:$A173, 'Annex 2 Designated EHV charges'!$A$11:$A$260)), 0)),"")</f>
        <v/>
      </c>
      <c r="B174" s="52" t="str">
        <f>IF($A174="","",VLOOKUP($A174,'Annex 2 Designated EHV charges'!$A:$O,2,0))</f>
        <v/>
      </c>
      <c r="C174" s="59" t="str">
        <f>IF($A174="","",VLOOKUP($A174,'Annex 2 Designated EHV charges'!$A:$O,3,0))</f>
        <v/>
      </c>
      <c r="D174" s="59" t="str">
        <f>IF($A174="","",VLOOKUP($A174,'Annex 2 Designated EHV charges'!$A:$O,7,0))</f>
        <v/>
      </c>
      <c r="E174" s="60" t="str">
        <f>IFERROR(IF(VLOOKUP($A174,'Annex 2 Designated EHV charges'!$A:$P,COLUMN(E174)+4,FALSE)=0,"",VLOOKUP($A174,'Annex 2 Designated EHV charges'!$A:$P,COLUMN(E174)+4,FALSE)),"")</f>
        <v/>
      </c>
      <c r="F174" s="61" t="str">
        <f>IFERROR(IF(VLOOKUP($A174,'Annex 2 Designated EHV charges'!$A:$P,COLUMN(F174)+4,FALSE)=0,"",VLOOKUP($A174,'Annex 2 Designated EHV charges'!$A:$P,COLUMN(F174)+4,FALSE)),"")</f>
        <v/>
      </c>
      <c r="G174" s="61" t="str">
        <f>IFERROR(IF(VLOOKUP($A174,'Annex 2 Designated EHV charges'!$A:$P,COLUMN(G174)+4,FALSE)=0,"",VLOOKUP($A174,'Annex 2 Designated EHV charges'!$A:$P,COLUMN(G174)+4,FALSE)),"")</f>
        <v/>
      </c>
      <c r="H174" s="52" t="str">
        <f>IFERROR(IF(VLOOKUP($A174,'Annex 2 Designated EHV charges'!$A:$P,COLUMN(H174)+4,FALSE)=0,"",VLOOKUP($A174,'Annex 2 Designated EHV charges'!$A:$P,COLUMN(H174)+4,FALSE)),"")</f>
        <v/>
      </c>
    </row>
    <row r="175" spans="1:8" x14ac:dyDescent="0.25">
      <c r="A175" s="52" t="str">
        <f t="array" ref="A175">IFERROR(INDEX('Annex 2 Designated EHV charges'!$A$11:$A$260, MATCH(0, IF(ISBLANK('Annex 2 Designated EHV charges'!$A$11:$A$260),1, COUNTIF(A$4:$A174, 'Annex 2 Designated EHV charges'!$A$11:$A$260)), 0)),"")</f>
        <v/>
      </c>
      <c r="B175" s="52" t="str">
        <f>IF($A175="","",VLOOKUP($A175,'Annex 2 Designated EHV charges'!$A:$O,2,0))</f>
        <v/>
      </c>
      <c r="C175" s="59" t="str">
        <f>IF($A175="","",VLOOKUP($A175,'Annex 2 Designated EHV charges'!$A:$O,3,0))</f>
        <v/>
      </c>
      <c r="D175" s="59" t="str">
        <f>IF($A175="","",VLOOKUP($A175,'Annex 2 Designated EHV charges'!$A:$O,7,0))</f>
        <v/>
      </c>
      <c r="E175" s="60" t="str">
        <f>IFERROR(IF(VLOOKUP($A175,'Annex 2 Designated EHV charges'!$A:$P,COLUMN(E175)+4,FALSE)=0,"",VLOOKUP($A175,'Annex 2 Designated EHV charges'!$A:$P,COLUMN(E175)+4,FALSE)),"")</f>
        <v/>
      </c>
      <c r="F175" s="61" t="str">
        <f>IFERROR(IF(VLOOKUP($A175,'Annex 2 Designated EHV charges'!$A:$P,COLUMN(F175)+4,FALSE)=0,"",VLOOKUP($A175,'Annex 2 Designated EHV charges'!$A:$P,COLUMN(F175)+4,FALSE)),"")</f>
        <v/>
      </c>
      <c r="G175" s="61" t="str">
        <f>IFERROR(IF(VLOOKUP($A175,'Annex 2 Designated EHV charges'!$A:$P,COLUMN(G175)+4,FALSE)=0,"",VLOOKUP($A175,'Annex 2 Designated EHV charges'!$A:$P,COLUMN(G175)+4,FALSE)),"")</f>
        <v/>
      </c>
      <c r="H175" s="52" t="str">
        <f>IFERROR(IF(VLOOKUP($A175,'Annex 2 Designated EHV charges'!$A:$P,COLUMN(H175)+4,FALSE)=0,"",VLOOKUP($A175,'Annex 2 Designated EHV charges'!$A:$P,COLUMN(H175)+4,FALSE)),"")</f>
        <v/>
      </c>
    </row>
    <row r="176" spans="1:8" x14ac:dyDescent="0.25">
      <c r="A176" s="52" t="str">
        <f t="array" ref="A176">IFERROR(INDEX('Annex 2 Designated EHV charges'!$A$11:$A$260, MATCH(0, IF(ISBLANK('Annex 2 Designated EHV charges'!$A$11:$A$260),1, COUNTIF(A$4:$A175, 'Annex 2 Designated EHV charges'!$A$11:$A$260)), 0)),"")</f>
        <v/>
      </c>
      <c r="B176" s="52" t="str">
        <f>IF($A176="","",VLOOKUP($A176,'Annex 2 Designated EHV charges'!$A:$O,2,0))</f>
        <v/>
      </c>
      <c r="C176" s="59" t="str">
        <f>IF($A176="","",VLOOKUP($A176,'Annex 2 Designated EHV charges'!$A:$O,3,0))</f>
        <v/>
      </c>
      <c r="D176" s="59" t="str">
        <f>IF($A176="","",VLOOKUP($A176,'Annex 2 Designated EHV charges'!$A:$O,7,0))</f>
        <v/>
      </c>
      <c r="E176" s="60" t="str">
        <f>IFERROR(IF(VLOOKUP($A176,'Annex 2 Designated EHV charges'!$A:$P,COLUMN(E176)+4,FALSE)=0,"",VLOOKUP($A176,'Annex 2 Designated EHV charges'!$A:$P,COLUMN(E176)+4,FALSE)),"")</f>
        <v/>
      </c>
      <c r="F176" s="61" t="str">
        <f>IFERROR(IF(VLOOKUP($A176,'Annex 2 Designated EHV charges'!$A:$P,COLUMN(F176)+4,FALSE)=0,"",VLOOKUP($A176,'Annex 2 Designated EHV charges'!$A:$P,COLUMN(F176)+4,FALSE)),"")</f>
        <v/>
      </c>
      <c r="G176" s="61" t="str">
        <f>IFERROR(IF(VLOOKUP($A176,'Annex 2 Designated EHV charges'!$A:$P,COLUMN(G176)+4,FALSE)=0,"",VLOOKUP($A176,'Annex 2 Designated EHV charges'!$A:$P,COLUMN(G176)+4,FALSE)),"")</f>
        <v/>
      </c>
      <c r="H176" s="52" t="str">
        <f>IFERROR(IF(VLOOKUP($A176,'Annex 2 Designated EHV charges'!$A:$P,COLUMN(H176)+4,FALSE)=0,"",VLOOKUP($A176,'Annex 2 Designated EHV charges'!$A:$P,COLUMN(H176)+4,FALSE)),"")</f>
        <v/>
      </c>
    </row>
    <row r="177" spans="1:8" x14ac:dyDescent="0.25">
      <c r="A177" s="52" t="str">
        <f t="array" ref="A177">IFERROR(INDEX('Annex 2 Designated EHV charges'!$A$11:$A$260, MATCH(0, IF(ISBLANK('Annex 2 Designated EHV charges'!$A$11:$A$260),1, COUNTIF(A$4:$A176, 'Annex 2 Designated EHV charges'!$A$11:$A$260)), 0)),"")</f>
        <v/>
      </c>
      <c r="B177" s="52" t="str">
        <f>IF($A177="","",VLOOKUP($A177,'Annex 2 Designated EHV charges'!$A:$O,2,0))</f>
        <v/>
      </c>
      <c r="C177" s="59" t="str">
        <f>IF($A177="","",VLOOKUP($A177,'Annex 2 Designated EHV charges'!$A:$O,3,0))</f>
        <v/>
      </c>
      <c r="D177" s="59" t="str">
        <f>IF($A177="","",VLOOKUP($A177,'Annex 2 Designated EHV charges'!$A:$O,7,0))</f>
        <v/>
      </c>
      <c r="E177" s="60" t="str">
        <f>IFERROR(IF(VLOOKUP($A177,'Annex 2 Designated EHV charges'!$A:$P,COLUMN(E177)+4,FALSE)=0,"",VLOOKUP($A177,'Annex 2 Designated EHV charges'!$A:$P,COLUMN(E177)+4,FALSE)),"")</f>
        <v/>
      </c>
      <c r="F177" s="61" t="str">
        <f>IFERROR(IF(VLOOKUP($A177,'Annex 2 Designated EHV charges'!$A:$P,COLUMN(F177)+4,FALSE)=0,"",VLOOKUP($A177,'Annex 2 Designated EHV charges'!$A:$P,COLUMN(F177)+4,FALSE)),"")</f>
        <v/>
      </c>
      <c r="G177" s="61" t="str">
        <f>IFERROR(IF(VLOOKUP($A177,'Annex 2 Designated EHV charges'!$A:$P,COLUMN(G177)+4,FALSE)=0,"",VLOOKUP($A177,'Annex 2 Designated EHV charges'!$A:$P,COLUMN(G177)+4,FALSE)),"")</f>
        <v/>
      </c>
      <c r="H177" s="52" t="str">
        <f>IFERROR(IF(VLOOKUP($A177,'Annex 2 Designated EHV charges'!$A:$P,COLUMN(H177)+4,FALSE)=0,"",VLOOKUP($A177,'Annex 2 Designated EHV charges'!$A:$P,COLUMN(H177)+4,FALSE)),"")</f>
        <v/>
      </c>
    </row>
    <row r="178" spans="1:8" x14ac:dyDescent="0.25">
      <c r="A178" s="52" t="str">
        <f t="array" ref="A178">IFERROR(INDEX('Annex 2 Designated EHV charges'!$A$11:$A$260, MATCH(0, IF(ISBLANK('Annex 2 Designated EHV charges'!$A$11:$A$260),1, COUNTIF(A$4:$A177, 'Annex 2 Designated EHV charges'!$A$11:$A$260)), 0)),"")</f>
        <v/>
      </c>
      <c r="B178" s="52" t="str">
        <f>IF($A178="","",VLOOKUP($A178,'Annex 2 Designated EHV charges'!$A:$O,2,0))</f>
        <v/>
      </c>
      <c r="C178" s="59" t="str">
        <f>IF($A178="","",VLOOKUP($A178,'Annex 2 Designated EHV charges'!$A:$O,3,0))</f>
        <v/>
      </c>
      <c r="D178" s="59" t="str">
        <f>IF($A178="","",VLOOKUP($A178,'Annex 2 Designated EHV charges'!$A:$O,7,0))</f>
        <v/>
      </c>
      <c r="E178" s="60" t="str">
        <f>IFERROR(IF(VLOOKUP($A178,'Annex 2 Designated EHV charges'!$A:$P,COLUMN(E178)+4,FALSE)=0,"",VLOOKUP($A178,'Annex 2 Designated EHV charges'!$A:$P,COLUMN(E178)+4,FALSE)),"")</f>
        <v/>
      </c>
      <c r="F178" s="61" t="str">
        <f>IFERROR(IF(VLOOKUP($A178,'Annex 2 Designated EHV charges'!$A:$P,COLUMN(F178)+4,FALSE)=0,"",VLOOKUP($A178,'Annex 2 Designated EHV charges'!$A:$P,COLUMN(F178)+4,FALSE)),"")</f>
        <v/>
      </c>
      <c r="G178" s="61" t="str">
        <f>IFERROR(IF(VLOOKUP($A178,'Annex 2 Designated EHV charges'!$A:$P,COLUMN(G178)+4,FALSE)=0,"",VLOOKUP($A178,'Annex 2 Designated EHV charges'!$A:$P,COLUMN(G178)+4,FALSE)),"")</f>
        <v/>
      </c>
      <c r="H178" s="52" t="str">
        <f>IFERROR(IF(VLOOKUP($A178,'Annex 2 Designated EHV charges'!$A:$P,COLUMN(H178)+4,FALSE)=0,"",VLOOKUP($A178,'Annex 2 Designated EHV charges'!$A:$P,COLUMN(H178)+4,FALSE)),"")</f>
        <v/>
      </c>
    </row>
    <row r="179" spans="1:8" x14ac:dyDescent="0.25">
      <c r="A179" s="52" t="str">
        <f t="array" ref="A179">IFERROR(INDEX('Annex 2 Designated EHV charges'!$A$11:$A$260, MATCH(0, IF(ISBLANK('Annex 2 Designated EHV charges'!$A$11:$A$260),1, COUNTIF(A$4:$A178, 'Annex 2 Designated EHV charges'!$A$11:$A$260)), 0)),"")</f>
        <v/>
      </c>
      <c r="B179" s="52" t="str">
        <f>IF($A179="","",VLOOKUP($A179,'Annex 2 Designated EHV charges'!$A:$O,2,0))</f>
        <v/>
      </c>
      <c r="C179" s="59" t="str">
        <f>IF($A179="","",VLOOKUP($A179,'Annex 2 Designated EHV charges'!$A:$O,3,0))</f>
        <v/>
      </c>
      <c r="D179" s="59" t="str">
        <f>IF($A179="","",VLOOKUP($A179,'Annex 2 Designated EHV charges'!$A:$O,7,0))</f>
        <v/>
      </c>
      <c r="E179" s="60" t="str">
        <f>IFERROR(IF(VLOOKUP($A179,'Annex 2 Designated EHV charges'!$A:$P,COLUMN(E179)+4,FALSE)=0,"",VLOOKUP($A179,'Annex 2 Designated EHV charges'!$A:$P,COLUMN(E179)+4,FALSE)),"")</f>
        <v/>
      </c>
      <c r="F179" s="61" t="str">
        <f>IFERROR(IF(VLOOKUP($A179,'Annex 2 Designated EHV charges'!$A:$P,COLUMN(F179)+4,FALSE)=0,"",VLOOKUP($A179,'Annex 2 Designated EHV charges'!$A:$P,COLUMN(F179)+4,FALSE)),"")</f>
        <v/>
      </c>
      <c r="G179" s="61" t="str">
        <f>IFERROR(IF(VLOOKUP($A179,'Annex 2 Designated EHV charges'!$A:$P,COLUMN(G179)+4,FALSE)=0,"",VLOOKUP($A179,'Annex 2 Designated EHV charges'!$A:$P,COLUMN(G179)+4,FALSE)),"")</f>
        <v/>
      </c>
      <c r="H179" s="52" t="str">
        <f>IFERROR(IF(VLOOKUP($A179,'Annex 2 Designated EHV charges'!$A:$P,COLUMN(H179)+4,FALSE)=0,"",VLOOKUP($A179,'Annex 2 Designated EHV charges'!$A:$P,COLUMN(H179)+4,FALSE)),"")</f>
        <v/>
      </c>
    </row>
    <row r="180" spans="1:8" x14ac:dyDescent="0.25">
      <c r="A180" s="52" t="str">
        <f t="array" ref="A180">IFERROR(INDEX('Annex 2 Designated EHV charges'!$A$11:$A$260, MATCH(0, IF(ISBLANK('Annex 2 Designated EHV charges'!$A$11:$A$260),1, COUNTIF(A$4:$A179, 'Annex 2 Designated EHV charges'!$A$11:$A$260)), 0)),"")</f>
        <v/>
      </c>
      <c r="B180" s="52" t="str">
        <f>IF($A180="","",VLOOKUP($A180,'Annex 2 Designated EHV charges'!$A:$O,2,0))</f>
        <v/>
      </c>
      <c r="C180" s="59" t="str">
        <f>IF($A180="","",VLOOKUP($A180,'Annex 2 Designated EHV charges'!$A:$O,3,0))</f>
        <v/>
      </c>
      <c r="D180" s="59" t="str">
        <f>IF($A180="","",VLOOKUP($A180,'Annex 2 Designated EHV charges'!$A:$O,7,0))</f>
        <v/>
      </c>
      <c r="E180" s="60" t="str">
        <f>IFERROR(IF(VLOOKUP($A180,'Annex 2 Designated EHV charges'!$A:$P,COLUMN(E180)+4,FALSE)=0,"",VLOOKUP($A180,'Annex 2 Designated EHV charges'!$A:$P,COLUMN(E180)+4,FALSE)),"")</f>
        <v/>
      </c>
      <c r="F180" s="61" t="str">
        <f>IFERROR(IF(VLOOKUP($A180,'Annex 2 Designated EHV charges'!$A:$P,COLUMN(F180)+4,FALSE)=0,"",VLOOKUP($A180,'Annex 2 Designated EHV charges'!$A:$P,COLUMN(F180)+4,FALSE)),"")</f>
        <v/>
      </c>
      <c r="G180" s="61" t="str">
        <f>IFERROR(IF(VLOOKUP($A180,'Annex 2 Designated EHV charges'!$A:$P,COLUMN(G180)+4,FALSE)=0,"",VLOOKUP($A180,'Annex 2 Designated EHV charges'!$A:$P,COLUMN(G180)+4,FALSE)),"")</f>
        <v/>
      </c>
      <c r="H180" s="52" t="str">
        <f>IFERROR(IF(VLOOKUP($A180,'Annex 2 Designated EHV charges'!$A:$P,COLUMN(H180)+4,FALSE)=0,"",VLOOKUP($A180,'Annex 2 Designated EHV charges'!$A:$P,COLUMN(H180)+4,FALSE)),"")</f>
        <v/>
      </c>
    </row>
    <row r="181" spans="1:8" x14ac:dyDescent="0.25">
      <c r="A181" s="52" t="str">
        <f t="array" ref="A181">IFERROR(INDEX('Annex 2 Designated EHV charges'!$A$11:$A$260, MATCH(0, IF(ISBLANK('Annex 2 Designated EHV charges'!$A$11:$A$260),1, COUNTIF(A$4:$A180, 'Annex 2 Designated EHV charges'!$A$11:$A$260)), 0)),"")</f>
        <v/>
      </c>
      <c r="B181" s="52" t="str">
        <f>IF($A181="","",VLOOKUP($A181,'Annex 2 Designated EHV charges'!$A:$O,2,0))</f>
        <v/>
      </c>
      <c r="C181" s="59" t="str">
        <f>IF($A181="","",VLOOKUP($A181,'Annex 2 Designated EHV charges'!$A:$O,3,0))</f>
        <v/>
      </c>
      <c r="D181" s="59" t="str">
        <f>IF($A181="","",VLOOKUP($A181,'Annex 2 Designated EHV charges'!$A:$O,7,0))</f>
        <v/>
      </c>
      <c r="E181" s="60" t="str">
        <f>IFERROR(IF(VLOOKUP($A181,'Annex 2 Designated EHV charges'!$A:$P,COLUMN(E181)+4,FALSE)=0,"",VLOOKUP($A181,'Annex 2 Designated EHV charges'!$A:$P,COLUMN(E181)+4,FALSE)),"")</f>
        <v/>
      </c>
      <c r="F181" s="61" t="str">
        <f>IFERROR(IF(VLOOKUP($A181,'Annex 2 Designated EHV charges'!$A:$P,COLUMN(F181)+4,FALSE)=0,"",VLOOKUP($A181,'Annex 2 Designated EHV charges'!$A:$P,COLUMN(F181)+4,FALSE)),"")</f>
        <v/>
      </c>
      <c r="G181" s="61" t="str">
        <f>IFERROR(IF(VLOOKUP($A181,'Annex 2 Designated EHV charges'!$A:$P,COLUMN(G181)+4,FALSE)=0,"",VLOOKUP($A181,'Annex 2 Designated EHV charges'!$A:$P,COLUMN(G181)+4,FALSE)),"")</f>
        <v/>
      </c>
      <c r="H181" s="52" t="str">
        <f>IFERROR(IF(VLOOKUP($A181,'Annex 2 Designated EHV charges'!$A:$P,COLUMN(H181)+4,FALSE)=0,"",VLOOKUP($A181,'Annex 2 Designated EHV charges'!$A:$P,COLUMN(H181)+4,FALSE)),"")</f>
        <v/>
      </c>
    </row>
    <row r="182" spans="1:8" x14ac:dyDescent="0.25">
      <c r="A182" s="52" t="str">
        <f t="array" ref="A182">IFERROR(INDEX('Annex 2 Designated EHV charges'!$A$11:$A$260, MATCH(0, IF(ISBLANK('Annex 2 Designated EHV charges'!$A$11:$A$260),1, COUNTIF(A$4:$A181, 'Annex 2 Designated EHV charges'!$A$11:$A$260)), 0)),"")</f>
        <v/>
      </c>
      <c r="B182" s="52" t="str">
        <f>IF($A182="","",VLOOKUP($A182,'Annex 2 Designated EHV charges'!$A:$O,2,0))</f>
        <v/>
      </c>
      <c r="C182" s="59" t="str">
        <f>IF($A182="","",VLOOKUP($A182,'Annex 2 Designated EHV charges'!$A:$O,3,0))</f>
        <v/>
      </c>
      <c r="D182" s="59" t="str">
        <f>IF($A182="","",VLOOKUP($A182,'Annex 2 Designated EHV charges'!$A:$O,7,0))</f>
        <v/>
      </c>
      <c r="E182" s="60" t="str">
        <f>IFERROR(IF(VLOOKUP($A182,'Annex 2 Designated EHV charges'!$A:$P,COLUMN(E182)+4,FALSE)=0,"",VLOOKUP($A182,'Annex 2 Designated EHV charges'!$A:$P,COLUMN(E182)+4,FALSE)),"")</f>
        <v/>
      </c>
      <c r="F182" s="61" t="str">
        <f>IFERROR(IF(VLOOKUP($A182,'Annex 2 Designated EHV charges'!$A:$P,COLUMN(F182)+4,FALSE)=0,"",VLOOKUP($A182,'Annex 2 Designated EHV charges'!$A:$P,COLUMN(F182)+4,FALSE)),"")</f>
        <v/>
      </c>
      <c r="G182" s="61" t="str">
        <f>IFERROR(IF(VLOOKUP($A182,'Annex 2 Designated EHV charges'!$A:$P,COLUMN(G182)+4,FALSE)=0,"",VLOOKUP($A182,'Annex 2 Designated EHV charges'!$A:$P,COLUMN(G182)+4,FALSE)),"")</f>
        <v/>
      </c>
      <c r="H182" s="52" t="str">
        <f>IFERROR(IF(VLOOKUP($A182,'Annex 2 Designated EHV charges'!$A:$P,COLUMN(H182)+4,FALSE)=0,"",VLOOKUP($A182,'Annex 2 Designated EHV charges'!$A:$P,COLUMN(H182)+4,FALSE)),"")</f>
        <v/>
      </c>
    </row>
    <row r="183" spans="1:8" x14ac:dyDescent="0.25">
      <c r="A183" s="52" t="str">
        <f t="array" ref="A183">IFERROR(INDEX('Annex 2 Designated EHV charges'!$A$11:$A$260, MATCH(0, IF(ISBLANK('Annex 2 Designated EHV charges'!$A$11:$A$260),1, COUNTIF(A$4:$A182, 'Annex 2 Designated EHV charges'!$A$11:$A$260)), 0)),"")</f>
        <v/>
      </c>
      <c r="B183" s="52" t="str">
        <f>IF($A183="","",VLOOKUP($A183,'Annex 2 Designated EHV charges'!$A:$O,2,0))</f>
        <v/>
      </c>
      <c r="C183" s="59" t="str">
        <f>IF($A183="","",VLOOKUP($A183,'Annex 2 Designated EHV charges'!$A:$O,3,0))</f>
        <v/>
      </c>
      <c r="D183" s="59" t="str">
        <f>IF($A183="","",VLOOKUP($A183,'Annex 2 Designated EHV charges'!$A:$O,7,0))</f>
        <v/>
      </c>
      <c r="E183" s="60" t="str">
        <f>IFERROR(IF(VLOOKUP($A183,'Annex 2 Designated EHV charges'!$A:$P,COLUMN(E183)+4,FALSE)=0,"",VLOOKUP($A183,'Annex 2 Designated EHV charges'!$A:$P,COLUMN(E183)+4,FALSE)),"")</f>
        <v/>
      </c>
      <c r="F183" s="61" t="str">
        <f>IFERROR(IF(VLOOKUP($A183,'Annex 2 Designated EHV charges'!$A:$P,COLUMN(F183)+4,FALSE)=0,"",VLOOKUP($A183,'Annex 2 Designated EHV charges'!$A:$P,COLUMN(F183)+4,FALSE)),"")</f>
        <v/>
      </c>
      <c r="G183" s="61" t="str">
        <f>IFERROR(IF(VLOOKUP($A183,'Annex 2 Designated EHV charges'!$A:$P,COLUMN(G183)+4,FALSE)=0,"",VLOOKUP($A183,'Annex 2 Designated EHV charges'!$A:$P,COLUMN(G183)+4,FALSE)),"")</f>
        <v/>
      </c>
      <c r="H183" s="52" t="str">
        <f>IFERROR(IF(VLOOKUP($A183,'Annex 2 Designated EHV charges'!$A:$P,COLUMN(H183)+4,FALSE)=0,"",VLOOKUP($A183,'Annex 2 Designated EHV charges'!$A:$P,COLUMN(H183)+4,FALSE)),"")</f>
        <v/>
      </c>
    </row>
    <row r="184" spans="1:8" x14ac:dyDescent="0.25">
      <c r="A184" s="52" t="str">
        <f t="array" ref="A184">IFERROR(INDEX('Annex 2 Designated EHV charges'!$A$11:$A$260, MATCH(0, IF(ISBLANK('Annex 2 Designated EHV charges'!$A$11:$A$260),1, COUNTIF(A$4:$A183, 'Annex 2 Designated EHV charges'!$A$11:$A$260)), 0)),"")</f>
        <v/>
      </c>
      <c r="B184" s="52" t="str">
        <f>IF($A184="","",VLOOKUP($A184,'Annex 2 Designated EHV charges'!$A:$O,2,0))</f>
        <v/>
      </c>
      <c r="C184" s="59" t="str">
        <f>IF($A184="","",VLOOKUP($A184,'Annex 2 Designated EHV charges'!$A:$O,3,0))</f>
        <v/>
      </c>
      <c r="D184" s="59" t="str">
        <f>IF($A184="","",VLOOKUP($A184,'Annex 2 Designated EHV charges'!$A:$O,7,0))</f>
        <v/>
      </c>
      <c r="E184" s="60" t="str">
        <f>IFERROR(IF(VLOOKUP($A184,'Annex 2 Designated EHV charges'!$A:$P,COLUMN(E184)+4,FALSE)=0,"",VLOOKUP($A184,'Annex 2 Designated EHV charges'!$A:$P,COLUMN(E184)+4,FALSE)),"")</f>
        <v/>
      </c>
      <c r="F184" s="61" t="str">
        <f>IFERROR(IF(VLOOKUP($A184,'Annex 2 Designated EHV charges'!$A:$P,COLUMN(F184)+4,FALSE)=0,"",VLOOKUP($A184,'Annex 2 Designated EHV charges'!$A:$P,COLUMN(F184)+4,FALSE)),"")</f>
        <v/>
      </c>
      <c r="G184" s="61" t="str">
        <f>IFERROR(IF(VLOOKUP($A184,'Annex 2 Designated EHV charges'!$A:$P,COLUMN(G184)+4,FALSE)=0,"",VLOOKUP($A184,'Annex 2 Designated EHV charges'!$A:$P,COLUMN(G184)+4,FALSE)),"")</f>
        <v/>
      </c>
      <c r="H184" s="52" t="str">
        <f>IFERROR(IF(VLOOKUP($A184,'Annex 2 Designated EHV charges'!$A:$P,COLUMN(H184)+4,FALSE)=0,"",VLOOKUP($A184,'Annex 2 Designated EHV charges'!$A:$P,COLUMN(H184)+4,FALSE)),"")</f>
        <v/>
      </c>
    </row>
    <row r="185" spans="1:8" x14ac:dyDescent="0.25">
      <c r="A185" s="52" t="str">
        <f t="array" ref="A185">IFERROR(INDEX('Annex 2 Designated EHV charges'!$A$11:$A$260, MATCH(0, IF(ISBLANK('Annex 2 Designated EHV charges'!$A$11:$A$260),1, COUNTIF(A$4:$A184, 'Annex 2 Designated EHV charges'!$A$11:$A$260)), 0)),"")</f>
        <v/>
      </c>
      <c r="B185" s="52" t="str">
        <f>IF($A185="","",VLOOKUP($A185,'Annex 2 Designated EHV charges'!$A:$O,2,0))</f>
        <v/>
      </c>
      <c r="C185" s="59" t="str">
        <f>IF($A185="","",VLOOKUP($A185,'Annex 2 Designated EHV charges'!$A:$O,3,0))</f>
        <v/>
      </c>
      <c r="D185" s="59" t="str">
        <f>IF($A185="","",VLOOKUP($A185,'Annex 2 Designated EHV charges'!$A:$O,7,0))</f>
        <v/>
      </c>
      <c r="E185" s="60" t="str">
        <f>IFERROR(IF(VLOOKUP($A185,'Annex 2 Designated EHV charges'!$A:$P,COLUMN(E185)+4,FALSE)=0,"",VLOOKUP($A185,'Annex 2 Designated EHV charges'!$A:$P,COLUMN(E185)+4,FALSE)),"")</f>
        <v/>
      </c>
      <c r="F185" s="61" t="str">
        <f>IFERROR(IF(VLOOKUP($A185,'Annex 2 Designated EHV charges'!$A:$P,COLUMN(F185)+4,FALSE)=0,"",VLOOKUP($A185,'Annex 2 Designated EHV charges'!$A:$P,COLUMN(F185)+4,FALSE)),"")</f>
        <v/>
      </c>
      <c r="G185" s="61" t="str">
        <f>IFERROR(IF(VLOOKUP($A185,'Annex 2 Designated EHV charges'!$A:$P,COLUMN(G185)+4,FALSE)=0,"",VLOOKUP($A185,'Annex 2 Designated EHV charges'!$A:$P,COLUMN(G185)+4,FALSE)),"")</f>
        <v/>
      </c>
      <c r="H185" s="52" t="str">
        <f>IFERROR(IF(VLOOKUP($A185,'Annex 2 Designated EHV charges'!$A:$P,COLUMN(H185)+4,FALSE)=0,"",VLOOKUP($A185,'Annex 2 Designated EHV charges'!$A:$P,COLUMN(H185)+4,FALSE)),"")</f>
        <v/>
      </c>
    </row>
    <row r="186" spans="1:8" x14ac:dyDescent="0.25">
      <c r="A186" s="52" t="str">
        <f t="array" ref="A186">IFERROR(INDEX('Annex 2 Designated EHV charges'!$A$11:$A$260, MATCH(0, IF(ISBLANK('Annex 2 Designated EHV charges'!$A$11:$A$260),1, COUNTIF(A$4:$A185, 'Annex 2 Designated EHV charges'!$A$11:$A$260)), 0)),"")</f>
        <v/>
      </c>
      <c r="B186" s="52" t="str">
        <f>IF($A186="","",VLOOKUP($A186,'Annex 2 Designated EHV charges'!$A:$O,2,0))</f>
        <v/>
      </c>
      <c r="C186" s="59" t="str">
        <f>IF($A186="","",VLOOKUP($A186,'Annex 2 Designated EHV charges'!$A:$O,3,0))</f>
        <v/>
      </c>
      <c r="D186" s="59" t="str">
        <f>IF($A186="","",VLOOKUP($A186,'Annex 2 Designated EHV charges'!$A:$O,7,0))</f>
        <v/>
      </c>
      <c r="E186" s="60" t="str">
        <f>IFERROR(IF(VLOOKUP($A186,'Annex 2 Designated EHV charges'!$A:$P,COLUMN(E186)+4,FALSE)=0,"",VLOOKUP($A186,'Annex 2 Designated EHV charges'!$A:$P,COLUMN(E186)+4,FALSE)),"")</f>
        <v/>
      </c>
      <c r="F186" s="61" t="str">
        <f>IFERROR(IF(VLOOKUP($A186,'Annex 2 Designated EHV charges'!$A:$P,COLUMN(F186)+4,FALSE)=0,"",VLOOKUP($A186,'Annex 2 Designated EHV charges'!$A:$P,COLUMN(F186)+4,FALSE)),"")</f>
        <v/>
      </c>
      <c r="G186" s="61" t="str">
        <f>IFERROR(IF(VLOOKUP($A186,'Annex 2 Designated EHV charges'!$A:$P,COLUMN(G186)+4,FALSE)=0,"",VLOOKUP($A186,'Annex 2 Designated EHV charges'!$A:$P,COLUMN(G186)+4,FALSE)),"")</f>
        <v/>
      </c>
      <c r="H186" s="52" t="str">
        <f>IFERROR(IF(VLOOKUP($A186,'Annex 2 Designated EHV charges'!$A:$P,COLUMN(H186)+4,FALSE)=0,"",VLOOKUP($A186,'Annex 2 Designated EHV charges'!$A:$P,COLUMN(H186)+4,FALSE)),"")</f>
        <v/>
      </c>
    </row>
    <row r="187" spans="1:8" x14ac:dyDescent="0.25">
      <c r="A187" s="52" t="str">
        <f t="array" ref="A187">IFERROR(INDEX('Annex 2 Designated EHV charges'!$A$11:$A$260, MATCH(0, IF(ISBLANK('Annex 2 Designated EHV charges'!$A$11:$A$260),1, COUNTIF(A$4:$A186, 'Annex 2 Designated EHV charges'!$A$11:$A$260)), 0)),"")</f>
        <v/>
      </c>
      <c r="B187" s="52" t="str">
        <f>IF($A187="","",VLOOKUP($A187,'Annex 2 Designated EHV charges'!$A:$O,2,0))</f>
        <v/>
      </c>
      <c r="C187" s="59" t="str">
        <f>IF($A187="","",VLOOKUP($A187,'Annex 2 Designated EHV charges'!$A:$O,3,0))</f>
        <v/>
      </c>
      <c r="D187" s="59" t="str">
        <f>IF($A187="","",VLOOKUP($A187,'Annex 2 Designated EHV charges'!$A:$O,7,0))</f>
        <v/>
      </c>
      <c r="E187" s="60" t="str">
        <f>IFERROR(IF(VLOOKUP($A187,'Annex 2 Designated EHV charges'!$A:$P,COLUMN(E187)+4,FALSE)=0,"",VLOOKUP($A187,'Annex 2 Designated EHV charges'!$A:$P,COLUMN(E187)+4,FALSE)),"")</f>
        <v/>
      </c>
      <c r="F187" s="61" t="str">
        <f>IFERROR(IF(VLOOKUP($A187,'Annex 2 Designated EHV charges'!$A:$P,COLUMN(F187)+4,FALSE)=0,"",VLOOKUP($A187,'Annex 2 Designated EHV charges'!$A:$P,COLUMN(F187)+4,FALSE)),"")</f>
        <v/>
      </c>
      <c r="G187" s="61" t="str">
        <f>IFERROR(IF(VLOOKUP($A187,'Annex 2 Designated EHV charges'!$A:$P,COLUMN(G187)+4,FALSE)=0,"",VLOOKUP($A187,'Annex 2 Designated EHV charges'!$A:$P,COLUMN(G187)+4,FALSE)),"")</f>
        <v/>
      </c>
      <c r="H187" s="52" t="str">
        <f>IFERROR(IF(VLOOKUP($A187,'Annex 2 Designated EHV charges'!$A:$P,COLUMN(H187)+4,FALSE)=0,"",VLOOKUP($A187,'Annex 2 Designated EHV charges'!$A:$P,COLUMN(H187)+4,FALSE)),"")</f>
        <v/>
      </c>
    </row>
    <row r="188" spans="1:8" x14ac:dyDescent="0.25">
      <c r="A188" s="52" t="str">
        <f t="array" ref="A188">IFERROR(INDEX('Annex 2 Designated EHV charges'!$A$11:$A$260, MATCH(0, IF(ISBLANK('Annex 2 Designated EHV charges'!$A$11:$A$260),1, COUNTIF(A$4:$A187, 'Annex 2 Designated EHV charges'!$A$11:$A$260)), 0)),"")</f>
        <v/>
      </c>
      <c r="B188" s="52" t="str">
        <f>IF($A188="","",VLOOKUP($A188,'Annex 2 Designated EHV charges'!$A:$O,2,0))</f>
        <v/>
      </c>
      <c r="C188" s="59" t="str">
        <f>IF($A188="","",VLOOKUP($A188,'Annex 2 Designated EHV charges'!$A:$O,3,0))</f>
        <v/>
      </c>
      <c r="D188" s="59" t="str">
        <f>IF($A188="","",VLOOKUP($A188,'Annex 2 Designated EHV charges'!$A:$O,7,0))</f>
        <v/>
      </c>
      <c r="E188" s="60" t="str">
        <f>IFERROR(IF(VLOOKUP($A188,'Annex 2 Designated EHV charges'!$A:$P,COLUMN(E188)+4,FALSE)=0,"",VLOOKUP($A188,'Annex 2 Designated EHV charges'!$A:$P,COLUMN(E188)+4,FALSE)),"")</f>
        <v/>
      </c>
      <c r="F188" s="61" t="str">
        <f>IFERROR(IF(VLOOKUP($A188,'Annex 2 Designated EHV charges'!$A:$P,COLUMN(F188)+4,FALSE)=0,"",VLOOKUP($A188,'Annex 2 Designated EHV charges'!$A:$P,COLUMN(F188)+4,FALSE)),"")</f>
        <v/>
      </c>
      <c r="G188" s="61" t="str">
        <f>IFERROR(IF(VLOOKUP($A188,'Annex 2 Designated EHV charges'!$A:$P,COLUMN(G188)+4,FALSE)=0,"",VLOOKUP($A188,'Annex 2 Designated EHV charges'!$A:$P,COLUMN(G188)+4,FALSE)),"")</f>
        <v/>
      </c>
      <c r="H188" s="52" t="str">
        <f>IFERROR(IF(VLOOKUP($A188,'Annex 2 Designated EHV charges'!$A:$P,COLUMN(H188)+4,FALSE)=0,"",VLOOKUP($A188,'Annex 2 Designated EHV charges'!$A:$P,COLUMN(H188)+4,FALSE)),"")</f>
        <v/>
      </c>
    </row>
    <row r="189" spans="1:8" x14ac:dyDescent="0.25">
      <c r="A189" s="52" t="str">
        <f t="array" ref="A189">IFERROR(INDEX('Annex 2 Designated EHV charges'!$A$11:$A$260, MATCH(0, IF(ISBLANK('Annex 2 Designated EHV charges'!$A$11:$A$260),1, COUNTIF(A$4:$A188, 'Annex 2 Designated EHV charges'!$A$11:$A$260)), 0)),"")</f>
        <v/>
      </c>
      <c r="B189" s="52" t="str">
        <f>IF($A189="","",VLOOKUP($A189,'Annex 2 Designated EHV charges'!$A:$O,2,0))</f>
        <v/>
      </c>
      <c r="C189" s="59" t="str">
        <f>IF($A189="","",VLOOKUP($A189,'Annex 2 Designated EHV charges'!$A:$O,3,0))</f>
        <v/>
      </c>
      <c r="D189" s="59" t="str">
        <f>IF($A189="","",VLOOKUP($A189,'Annex 2 Designated EHV charges'!$A:$O,7,0))</f>
        <v/>
      </c>
      <c r="E189" s="60" t="str">
        <f>IFERROR(IF(VLOOKUP($A189,'Annex 2 Designated EHV charges'!$A:$P,COLUMN(E189)+4,FALSE)=0,"",VLOOKUP($A189,'Annex 2 Designated EHV charges'!$A:$P,COLUMN(E189)+4,FALSE)),"")</f>
        <v/>
      </c>
      <c r="F189" s="61" t="str">
        <f>IFERROR(IF(VLOOKUP($A189,'Annex 2 Designated EHV charges'!$A:$P,COLUMN(F189)+4,FALSE)=0,"",VLOOKUP($A189,'Annex 2 Designated EHV charges'!$A:$P,COLUMN(F189)+4,FALSE)),"")</f>
        <v/>
      </c>
      <c r="G189" s="61" t="str">
        <f>IFERROR(IF(VLOOKUP($A189,'Annex 2 Designated EHV charges'!$A:$P,COLUMN(G189)+4,FALSE)=0,"",VLOOKUP($A189,'Annex 2 Designated EHV charges'!$A:$P,COLUMN(G189)+4,FALSE)),"")</f>
        <v/>
      </c>
      <c r="H189" s="52" t="str">
        <f>IFERROR(IF(VLOOKUP($A189,'Annex 2 Designated EHV charges'!$A:$P,COLUMN(H189)+4,FALSE)=0,"",VLOOKUP($A189,'Annex 2 Designated EHV charges'!$A:$P,COLUMN(H189)+4,FALSE)),"")</f>
        <v/>
      </c>
    </row>
    <row r="190" spans="1:8" x14ac:dyDescent="0.25">
      <c r="A190" s="52" t="str">
        <f t="array" ref="A190">IFERROR(INDEX('Annex 2 Designated EHV charges'!$A$11:$A$260, MATCH(0, IF(ISBLANK('Annex 2 Designated EHV charges'!$A$11:$A$260),1, COUNTIF(A$4:$A189, 'Annex 2 Designated EHV charges'!$A$11:$A$260)), 0)),"")</f>
        <v/>
      </c>
      <c r="B190" s="52" t="str">
        <f>IF($A190="","",VLOOKUP($A190,'Annex 2 Designated EHV charges'!$A:$O,2,0))</f>
        <v/>
      </c>
      <c r="C190" s="59" t="str">
        <f>IF($A190="","",VLOOKUP($A190,'Annex 2 Designated EHV charges'!$A:$O,3,0))</f>
        <v/>
      </c>
      <c r="D190" s="59" t="str">
        <f>IF($A190="","",VLOOKUP($A190,'Annex 2 Designated EHV charges'!$A:$O,7,0))</f>
        <v/>
      </c>
      <c r="E190" s="60" t="str">
        <f>IFERROR(IF(VLOOKUP($A190,'Annex 2 Designated EHV charges'!$A:$P,COLUMN(E190)+4,FALSE)=0,"",VLOOKUP($A190,'Annex 2 Designated EHV charges'!$A:$P,COLUMN(E190)+4,FALSE)),"")</f>
        <v/>
      </c>
      <c r="F190" s="61" t="str">
        <f>IFERROR(IF(VLOOKUP($A190,'Annex 2 Designated EHV charges'!$A:$P,COLUMN(F190)+4,FALSE)=0,"",VLOOKUP($A190,'Annex 2 Designated EHV charges'!$A:$P,COLUMN(F190)+4,FALSE)),"")</f>
        <v/>
      </c>
      <c r="G190" s="61" t="str">
        <f>IFERROR(IF(VLOOKUP($A190,'Annex 2 Designated EHV charges'!$A:$P,COLUMN(G190)+4,FALSE)=0,"",VLOOKUP($A190,'Annex 2 Designated EHV charges'!$A:$P,COLUMN(G190)+4,FALSE)),"")</f>
        <v/>
      </c>
      <c r="H190" s="52" t="str">
        <f>IFERROR(IF(VLOOKUP($A190,'Annex 2 Designated EHV charges'!$A:$P,COLUMN(H190)+4,FALSE)=0,"",VLOOKUP($A190,'Annex 2 Designated EHV charges'!$A:$P,COLUMN(H190)+4,FALSE)),"")</f>
        <v/>
      </c>
    </row>
    <row r="191" spans="1:8" x14ac:dyDescent="0.25">
      <c r="A191" s="52" t="str">
        <f t="array" ref="A191">IFERROR(INDEX('Annex 2 Designated EHV charges'!$A$11:$A$260, MATCH(0, IF(ISBLANK('Annex 2 Designated EHV charges'!$A$11:$A$260),1, COUNTIF(A$4:$A190, 'Annex 2 Designated EHV charges'!$A$11:$A$260)), 0)),"")</f>
        <v/>
      </c>
      <c r="B191" s="52" t="str">
        <f>IF($A191="","",VLOOKUP($A191,'Annex 2 Designated EHV charges'!$A:$O,2,0))</f>
        <v/>
      </c>
      <c r="C191" s="59" t="str">
        <f>IF($A191="","",VLOOKUP($A191,'Annex 2 Designated EHV charges'!$A:$O,3,0))</f>
        <v/>
      </c>
      <c r="D191" s="59" t="str">
        <f>IF($A191="","",VLOOKUP($A191,'Annex 2 Designated EHV charges'!$A:$O,7,0))</f>
        <v/>
      </c>
      <c r="E191" s="60" t="str">
        <f>IFERROR(IF(VLOOKUP($A191,'Annex 2 Designated EHV charges'!$A:$P,COLUMN(E191)+4,FALSE)=0,"",VLOOKUP($A191,'Annex 2 Designated EHV charges'!$A:$P,COLUMN(E191)+4,FALSE)),"")</f>
        <v/>
      </c>
      <c r="F191" s="61" t="str">
        <f>IFERROR(IF(VLOOKUP($A191,'Annex 2 Designated EHV charges'!$A:$P,COLUMN(F191)+4,FALSE)=0,"",VLOOKUP($A191,'Annex 2 Designated EHV charges'!$A:$P,COLUMN(F191)+4,FALSE)),"")</f>
        <v/>
      </c>
      <c r="G191" s="61" t="str">
        <f>IFERROR(IF(VLOOKUP($A191,'Annex 2 Designated EHV charges'!$A:$P,COLUMN(G191)+4,FALSE)=0,"",VLOOKUP($A191,'Annex 2 Designated EHV charges'!$A:$P,COLUMN(G191)+4,FALSE)),"")</f>
        <v/>
      </c>
      <c r="H191" s="52" t="str">
        <f>IFERROR(IF(VLOOKUP($A191,'Annex 2 Designated EHV charges'!$A:$P,COLUMN(H191)+4,FALSE)=0,"",VLOOKUP($A191,'Annex 2 Designated EHV charges'!$A:$P,COLUMN(H191)+4,FALSE)),"")</f>
        <v/>
      </c>
    </row>
    <row r="192" spans="1:8" x14ac:dyDescent="0.25">
      <c r="A192" s="52" t="str">
        <f t="array" ref="A192">IFERROR(INDEX('Annex 2 Designated EHV charges'!$A$11:$A$260, MATCH(0, IF(ISBLANK('Annex 2 Designated EHV charges'!$A$11:$A$260),1, COUNTIF(A$4:$A191, 'Annex 2 Designated EHV charges'!$A$11:$A$260)), 0)),"")</f>
        <v/>
      </c>
      <c r="B192" s="52" t="str">
        <f>IF($A192="","",VLOOKUP($A192,'Annex 2 Designated EHV charges'!$A:$O,2,0))</f>
        <v/>
      </c>
      <c r="C192" s="59" t="str">
        <f>IF($A192="","",VLOOKUP($A192,'Annex 2 Designated EHV charges'!$A:$O,3,0))</f>
        <v/>
      </c>
      <c r="D192" s="59" t="str">
        <f>IF($A192="","",VLOOKUP($A192,'Annex 2 Designated EHV charges'!$A:$O,7,0))</f>
        <v/>
      </c>
      <c r="E192" s="60" t="str">
        <f>IFERROR(IF(VLOOKUP($A192,'Annex 2 Designated EHV charges'!$A:$P,COLUMN(E192)+4,FALSE)=0,"",VLOOKUP($A192,'Annex 2 Designated EHV charges'!$A:$P,COLUMN(E192)+4,FALSE)),"")</f>
        <v/>
      </c>
      <c r="F192" s="61" t="str">
        <f>IFERROR(IF(VLOOKUP($A192,'Annex 2 Designated EHV charges'!$A:$P,COLUMN(F192)+4,FALSE)=0,"",VLOOKUP($A192,'Annex 2 Designated EHV charges'!$A:$P,COLUMN(F192)+4,FALSE)),"")</f>
        <v/>
      </c>
      <c r="G192" s="61" t="str">
        <f>IFERROR(IF(VLOOKUP($A192,'Annex 2 Designated EHV charges'!$A:$P,COLUMN(G192)+4,FALSE)=0,"",VLOOKUP($A192,'Annex 2 Designated EHV charges'!$A:$P,COLUMN(G192)+4,FALSE)),"")</f>
        <v/>
      </c>
      <c r="H192" s="52" t="str">
        <f>IFERROR(IF(VLOOKUP($A192,'Annex 2 Designated EHV charges'!$A:$P,COLUMN(H192)+4,FALSE)=0,"",VLOOKUP($A192,'Annex 2 Designated EHV charges'!$A:$P,COLUMN(H192)+4,FALSE)),"")</f>
        <v/>
      </c>
    </row>
    <row r="193" spans="1:8" x14ac:dyDescent="0.25">
      <c r="A193" s="52" t="str">
        <f t="array" ref="A193">IFERROR(INDEX('Annex 2 Designated EHV charges'!$A$11:$A$260, MATCH(0, IF(ISBLANK('Annex 2 Designated EHV charges'!$A$11:$A$260),1, COUNTIF(A$4:$A192, 'Annex 2 Designated EHV charges'!$A$11:$A$260)), 0)),"")</f>
        <v/>
      </c>
      <c r="B193" s="52" t="str">
        <f>IF($A193="","",VLOOKUP($A193,'Annex 2 Designated EHV charges'!$A:$O,2,0))</f>
        <v/>
      </c>
      <c r="C193" s="59" t="str">
        <f>IF($A193="","",VLOOKUP($A193,'Annex 2 Designated EHV charges'!$A:$O,3,0))</f>
        <v/>
      </c>
      <c r="D193" s="59" t="str">
        <f>IF($A193="","",VLOOKUP($A193,'Annex 2 Designated EHV charges'!$A:$O,7,0))</f>
        <v/>
      </c>
      <c r="E193" s="60" t="str">
        <f>IFERROR(IF(VLOOKUP($A193,'Annex 2 Designated EHV charges'!$A:$P,COLUMN(E193)+4,FALSE)=0,"",VLOOKUP($A193,'Annex 2 Designated EHV charges'!$A:$P,COLUMN(E193)+4,FALSE)),"")</f>
        <v/>
      </c>
      <c r="F193" s="61" t="str">
        <f>IFERROR(IF(VLOOKUP($A193,'Annex 2 Designated EHV charges'!$A:$P,COLUMN(F193)+4,FALSE)=0,"",VLOOKUP($A193,'Annex 2 Designated EHV charges'!$A:$P,COLUMN(F193)+4,FALSE)),"")</f>
        <v/>
      </c>
      <c r="G193" s="61" t="str">
        <f>IFERROR(IF(VLOOKUP($A193,'Annex 2 Designated EHV charges'!$A:$P,COLUMN(G193)+4,FALSE)=0,"",VLOOKUP($A193,'Annex 2 Designated EHV charges'!$A:$P,COLUMN(G193)+4,FALSE)),"")</f>
        <v/>
      </c>
      <c r="H193" s="52" t="str">
        <f>IFERROR(IF(VLOOKUP($A193,'Annex 2 Designated EHV charges'!$A:$P,COLUMN(H193)+4,FALSE)=0,"",VLOOKUP($A193,'Annex 2 Designated EHV charges'!$A:$P,COLUMN(H193)+4,FALSE)),"")</f>
        <v/>
      </c>
    </row>
    <row r="194" spans="1:8" x14ac:dyDescent="0.25">
      <c r="A194" s="52" t="str">
        <f t="array" ref="A194">IFERROR(INDEX('Annex 2 Designated EHV charges'!$A$11:$A$260, MATCH(0, IF(ISBLANK('Annex 2 Designated EHV charges'!$A$11:$A$260),1, COUNTIF(A$4:$A193, 'Annex 2 Designated EHV charges'!$A$11:$A$260)), 0)),"")</f>
        <v/>
      </c>
      <c r="B194" s="52" t="str">
        <f>IF($A194="","",VLOOKUP($A194,'Annex 2 Designated EHV charges'!$A:$O,2,0))</f>
        <v/>
      </c>
      <c r="C194" s="59" t="str">
        <f>IF($A194="","",VLOOKUP($A194,'Annex 2 Designated EHV charges'!$A:$O,3,0))</f>
        <v/>
      </c>
      <c r="D194" s="59" t="str">
        <f>IF($A194="","",VLOOKUP($A194,'Annex 2 Designated EHV charges'!$A:$O,7,0))</f>
        <v/>
      </c>
      <c r="E194" s="60" t="str">
        <f>IFERROR(IF(VLOOKUP($A194,'Annex 2 Designated EHV charges'!$A:$P,COLUMN(E194)+4,FALSE)=0,"",VLOOKUP($A194,'Annex 2 Designated EHV charges'!$A:$P,COLUMN(E194)+4,FALSE)),"")</f>
        <v/>
      </c>
      <c r="F194" s="61" t="str">
        <f>IFERROR(IF(VLOOKUP($A194,'Annex 2 Designated EHV charges'!$A:$P,COLUMN(F194)+4,FALSE)=0,"",VLOOKUP($A194,'Annex 2 Designated EHV charges'!$A:$P,COLUMN(F194)+4,FALSE)),"")</f>
        <v/>
      </c>
      <c r="G194" s="61" t="str">
        <f>IFERROR(IF(VLOOKUP($A194,'Annex 2 Designated EHV charges'!$A:$P,COLUMN(G194)+4,FALSE)=0,"",VLOOKUP($A194,'Annex 2 Designated EHV charges'!$A:$P,COLUMN(G194)+4,FALSE)),"")</f>
        <v/>
      </c>
      <c r="H194" s="52" t="str">
        <f>IFERROR(IF(VLOOKUP($A194,'Annex 2 Designated EHV charges'!$A:$P,COLUMN(H194)+4,FALSE)=0,"",VLOOKUP($A194,'Annex 2 Designated EHV charges'!$A:$P,COLUMN(H194)+4,FALSE)),"")</f>
        <v/>
      </c>
    </row>
    <row r="195" spans="1:8" x14ac:dyDescent="0.25">
      <c r="A195" s="52" t="str">
        <f t="array" ref="A195">IFERROR(INDEX('Annex 2 Designated EHV charges'!$A$11:$A$260, MATCH(0, IF(ISBLANK('Annex 2 Designated EHV charges'!$A$11:$A$260),1, COUNTIF(A$4:$A194, 'Annex 2 Designated EHV charges'!$A$11:$A$260)), 0)),"")</f>
        <v/>
      </c>
      <c r="B195" s="52" t="str">
        <f>IF($A195="","",VLOOKUP($A195,'Annex 2 Designated EHV charges'!$A:$O,2,0))</f>
        <v/>
      </c>
      <c r="C195" s="59" t="str">
        <f>IF($A195="","",VLOOKUP($A195,'Annex 2 Designated EHV charges'!$A:$O,3,0))</f>
        <v/>
      </c>
      <c r="D195" s="59" t="str">
        <f>IF($A195="","",VLOOKUP($A195,'Annex 2 Designated EHV charges'!$A:$O,7,0))</f>
        <v/>
      </c>
      <c r="E195" s="60" t="str">
        <f>IFERROR(IF(VLOOKUP($A195,'Annex 2 Designated EHV charges'!$A:$P,COLUMN(E195)+4,FALSE)=0,"",VLOOKUP($A195,'Annex 2 Designated EHV charges'!$A:$P,COLUMN(E195)+4,FALSE)),"")</f>
        <v/>
      </c>
      <c r="F195" s="61" t="str">
        <f>IFERROR(IF(VLOOKUP($A195,'Annex 2 Designated EHV charges'!$A:$P,COLUMN(F195)+4,FALSE)=0,"",VLOOKUP($A195,'Annex 2 Designated EHV charges'!$A:$P,COLUMN(F195)+4,FALSE)),"")</f>
        <v/>
      </c>
      <c r="G195" s="61" t="str">
        <f>IFERROR(IF(VLOOKUP($A195,'Annex 2 Designated EHV charges'!$A:$P,COLUMN(G195)+4,FALSE)=0,"",VLOOKUP($A195,'Annex 2 Designated EHV charges'!$A:$P,COLUMN(G195)+4,FALSE)),"")</f>
        <v/>
      </c>
      <c r="H195" s="52" t="str">
        <f>IFERROR(IF(VLOOKUP($A195,'Annex 2 Designated EHV charges'!$A:$P,COLUMN(H195)+4,FALSE)=0,"",VLOOKUP($A195,'Annex 2 Designated EHV charges'!$A:$P,COLUMN(H195)+4,FALSE)),"")</f>
        <v/>
      </c>
    </row>
    <row r="196" spans="1:8" x14ac:dyDescent="0.25">
      <c r="A196" s="52" t="str">
        <f t="array" ref="A196">IFERROR(INDEX('Annex 2 Designated EHV charges'!$A$11:$A$260, MATCH(0, IF(ISBLANK('Annex 2 Designated EHV charges'!$A$11:$A$260),1, COUNTIF(A$4:$A195, 'Annex 2 Designated EHV charges'!$A$11:$A$260)), 0)),"")</f>
        <v/>
      </c>
      <c r="B196" s="52" t="str">
        <f>IF($A196="","",VLOOKUP($A196,'Annex 2 Designated EHV charges'!$A:$O,2,0))</f>
        <v/>
      </c>
      <c r="C196" s="59" t="str">
        <f>IF($A196="","",VLOOKUP($A196,'Annex 2 Designated EHV charges'!$A:$O,3,0))</f>
        <v/>
      </c>
      <c r="D196" s="59" t="str">
        <f>IF($A196="","",VLOOKUP($A196,'Annex 2 Designated EHV charges'!$A:$O,7,0))</f>
        <v/>
      </c>
      <c r="E196" s="60" t="str">
        <f>IFERROR(IF(VLOOKUP($A196,'Annex 2 Designated EHV charges'!$A:$P,COLUMN(E196)+4,FALSE)=0,"",VLOOKUP($A196,'Annex 2 Designated EHV charges'!$A:$P,COLUMN(E196)+4,FALSE)),"")</f>
        <v/>
      </c>
      <c r="F196" s="61" t="str">
        <f>IFERROR(IF(VLOOKUP($A196,'Annex 2 Designated EHV charges'!$A:$P,COLUMN(F196)+4,FALSE)=0,"",VLOOKUP($A196,'Annex 2 Designated EHV charges'!$A:$P,COLUMN(F196)+4,FALSE)),"")</f>
        <v/>
      </c>
      <c r="G196" s="61" t="str">
        <f>IFERROR(IF(VLOOKUP($A196,'Annex 2 Designated EHV charges'!$A:$P,COLUMN(G196)+4,FALSE)=0,"",VLOOKUP($A196,'Annex 2 Designated EHV charges'!$A:$P,COLUMN(G196)+4,FALSE)),"")</f>
        <v/>
      </c>
      <c r="H196" s="52" t="str">
        <f>IFERROR(IF(VLOOKUP($A196,'Annex 2 Designated EHV charges'!$A:$P,COLUMN(H196)+4,FALSE)=0,"",VLOOKUP($A196,'Annex 2 Designated EHV charges'!$A:$P,COLUMN(H196)+4,FALSE)),"")</f>
        <v/>
      </c>
    </row>
    <row r="197" spans="1:8" x14ac:dyDescent="0.25">
      <c r="A197" s="52" t="str">
        <f t="array" ref="A197">IFERROR(INDEX('Annex 2 Designated EHV charges'!$A$11:$A$260, MATCH(0, IF(ISBLANK('Annex 2 Designated EHV charges'!$A$11:$A$260),1, COUNTIF(A$4:$A196, 'Annex 2 Designated EHV charges'!$A$11:$A$260)), 0)),"")</f>
        <v/>
      </c>
      <c r="B197" s="52" t="str">
        <f>IF($A197="","",VLOOKUP($A197,'Annex 2 Designated EHV charges'!$A:$O,2,0))</f>
        <v/>
      </c>
      <c r="C197" s="59" t="str">
        <f>IF($A197="","",VLOOKUP($A197,'Annex 2 Designated EHV charges'!$A:$O,3,0))</f>
        <v/>
      </c>
      <c r="D197" s="59" t="str">
        <f>IF($A197="","",VLOOKUP($A197,'Annex 2 Designated EHV charges'!$A:$O,7,0))</f>
        <v/>
      </c>
      <c r="E197" s="60" t="str">
        <f>IFERROR(IF(VLOOKUP($A197,'Annex 2 Designated EHV charges'!$A:$P,COLUMN(E197)+4,FALSE)=0,"",VLOOKUP($A197,'Annex 2 Designated EHV charges'!$A:$P,COLUMN(E197)+4,FALSE)),"")</f>
        <v/>
      </c>
      <c r="F197" s="61" t="str">
        <f>IFERROR(IF(VLOOKUP($A197,'Annex 2 Designated EHV charges'!$A:$P,COLUMN(F197)+4,FALSE)=0,"",VLOOKUP($A197,'Annex 2 Designated EHV charges'!$A:$P,COLUMN(F197)+4,FALSE)),"")</f>
        <v/>
      </c>
      <c r="G197" s="61" t="str">
        <f>IFERROR(IF(VLOOKUP($A197,'Annex 2 Designated EHV charges'!$A:$P,COLUMN(G197)+4,FALSE)=0,"",VLOOKUP($A197,'Annex 2 Designated EHV charges'!$A:$P,COLUMN(G197)+4,FALSE)),"")</f>
        <v/>
      </c>
      <c r="H197" s="52" t="str">
        <f>IFERROR(IF(VLOOKUP($A197,'Annex 2 Designated EHV charges'!$A:$P,COLUMN(H197)+4,FALSE)=0,"",VLOOKUP($A197,'Annex 2 Designated EHV charges'!$A:$P,COLUMN(H197)+4,FALSE)),"")</f>
        <v/>
      </c>
    </row>
    <row r="198" spans="1:8" x14ac:dyDescent="0.25">
      <c r="A198" s="52" t="str">
        <f t="array" ref="A198">IFERROR(INDEX('Annex 2 Designated EHV charges'!$A$11:$A$260, MATCH(0, IF(ISBLANK('Annex 2 Designated EHV charges'!$A$11:$A$260),1, COUNTIF(A$4:$A197, 'Annex 2 Designated EHV charges'!$A$11:$A$260)), 0)),"")</f>
        <v/>
      </c>
      <c r="B198" s="52" t="str">
        <f>IF($A198="","",VLOOKUP($A198,'Annex 2 Designated EHV charges'!$A:$O,2,0))</f>
        <v/>
      </c>
      <c r="C198" s="59" t="str">
        <f>IF($A198="","",VLOOKUP($A198,'Annex 2 Designated EHV charges'!$A:$O,3,0))</f>
        <v/>
      </c>
      <c r="D198" s="59" t="str">
        <f>IF($A198="","",VLOOKUP($A198,'Annex 2 Designated EHV charges'!$A:$O,7,0))</f>
        <v/>
      </c>
      <c r="E198" s="60" t="str">
        <f>IFERROR(IF(VLOOKUP($A198,'Annex 2 Designated EHV charges'!$A:$P,COLUMN(E198)+4,FALSE)=0,"",VLOOKUP($A198,'Annex 2 Designated EHV charges'!$A:$P,COLUMN(E198)+4,FALSE)),"")</f>
        <v/>
      </c>
      <c r="F198" s="61" t="str">
        <f>IFERROR(IF(VLOOKUP($A198,'Annex 2 Designated EHV charges'!$A:$P,COLUMN(F198)+4,FALSE)=0,"",VLOOKUP($A198,'Annex 2 Designated EHV charges'!$A:$P,COLUMN(F198)+4,FALSE)),"")</f>
        <v/>
      </c>
      <c r="G198" s="61" t="str">
        <f>IFERROR(IF(VLOOKUP($A198,'Annex 2 Designated EHV charges'!$A:$P,COLUMN(G198)+4,FALSE)=0,"",VLOOKUP($A198,'Annex 2 Designated EHV charges'!$A:$P,COLUMN(G198)+4,FALSE)),"")</f>
        <v/>
      </c>
      <c r="H198" s="52" t="str">
        <f>IFERROR(IF(VLOOKUP($A198,'Annex 2 Designated EHV charges'!$A:$P,COLUMN(H198)+4,FALSE)=0,"",VLOOKUP($A198,'Annex 2 Designated EHV charges'!$A:$P,COLUMN(H198)+4,FALSE)),"")</f>
        <v/>
      </c>
    </row>
    <row r="199" spans="1:8" x14ac:dyDescent="0.25">
      <c r="A199" s="52" t="str">
        <f t="array" ref="A199">IFERROR(INDEX('Annex 2 Designated EHV charges'!$A$11:$A$260, MATCH(0, IF(ISBLANK('Annex 2 Designated EHV charges'!$A$11:$A$260),1, COUNTIF(A$4:$A198, 'Annex 2 Designated EHV charges'!$A$11:$A$260)), 0)),"")</f>
        <v/>
      </c>
      <c r="B199" s="52" t="str">
        <f>IF($A199="","",VLOOKUP($A199,'Annex 2 Designated EHV charges'!$A:$O,2,0))</f>
        <v/>
      </c>
      <c r="C199" s="59" t="str">
        <f>IF($A199="","",VLOOKUP($A199,'Annex 2 Designated EHV charges'!$A:$O,3,0))</f>
        <v/>
      </c>
      <c r="D199" s="59" t="str">
        <f>IF($A199="","",VLOOKUP($A199,'Annex 2 Designated EHV charges'!$A:$O,7,0))</f>
        <v/>
      </c>
      <c r="E199" s="60" t="str">
        <f>IFERROR(IF(VLOOKUP($A199,'Annex 2 Designated EHV charges'!$A:$P,COLUMN(E199)+4,FALSE)=0,"",VLOOKUP($A199,'Annex 2 Designated EHV charges'!$A:$P,COLUMN(E199)+4,FALSE)),"")</f>
        <v/>
      </c>
      <c r="F199" s="61" t="str">
        <f>IFERROR(IF(VLOOKUP($A199,'Annex 2 Designated EHV charges'!$A:$P,COLUMN(F199)+4,FALSE)=0,"",VLOOKUP($A199,'Annex 2 Designated EHV charges'!$A:$P,COLUMN(F199)+4,FALSE)),"")</f>
        <v/>
      </c>
      <c r="G199" s="61" t="str">
        <f>IFERROR(IF(VLOOKUP($A199,'Annex 2 Designated EHV charges'!$A:$P,COLUMN(G199)+4,FALSE)=0,"",VLOOKUP($A199,'Annex 2 Designated EHV charges'!$A:$P,COLUMN(G199)+4,FALSE)),"")</f>
        <v/>
      </c>
      <c r="H199" s="52" t="str">
        <f>IFERROR(IF(VLOOKUP($A199,'Annex 2 Designated EHV charges'!$A:$P,COLUMN(H199)+4,FALSE)=0,"",VLOOKUP($A199,'Annex 2 Designated EHV charges'!$A:$P,COLUMN(H199)+4,FALSE)),"")</f>
        <v/>
      </c>
    </row>
    <row r="200" spans="1:8" x14ac:dyDescent="0.25">
      <c r="A200" s="52" t="str">
        <f t="array" ref="A200">IFERROR(INDEX('Annex 2 Designated EHV charges'!$A$11:$A$260, MATCH(0, IF(ISBLANK('Annex 2 Designated EHV charges'!$A$11:$A$260),1, COUNTIF(A$4:$A199, 'Annex 2 Designated EHV charges'!$A$11:$A$260)), 0)),"")</f>
        <v/>
      </c>
      <c r="B200" s="52" t="str">
        <f>IF($A200="","",VLOOKUP($A200,'Annex 2 Designated EHV charges'!$A:$O,2,0))</f>
        <v/>
      </c>
      <c r="C200" s="59" t="str">
        <f>IF($A200="","",VLOOKUP($A200,'Annex 2 Designated EHV charges'!$A:$O,3,0))</f>
        <v/>
      </c>
      <c r="D200" s="59" t="str">
        <f>IF($A200="","",VLOOKUP($A200,'Annex 2 Designated EHV charges'!$A:$O,7,0))</f>
        <v/>
      </c>
      <c r="E200" s="60" t="str">
        <f>IFERROR(IF(VLOOKUP($A200,'Annex 2 Designated EHV charges'!$A:$P,COLUMN(E200)+4,FALSE)=0,"",VLOOKUP($A200,'Annex 2 Designated EHV charges'!$A:$P,COLUMN(E200)+4,FALSE)),"")</f>
        <v/>
      </c>
      <c r="F200" s="61" t="str">
        <f>IFERROR(IF(VLOOKUP($A200,'Annex 2 Designated EHV charges'!$A:$P,COLUMN(F200)+4,FALSE)=0,"",VLOOKUP($A200,'Annex 2 Designated EHV charges'!$A:$P,COLUMN(F200)+4,FALSE)),"")</f>
        <v/>
      </c>
      <c r="G200" s="61" t="str">
        <f>IFERROR(IF(VLOOKUP($A200,'Annex 2 Designated EHV charges'!$A:$P,COLUMN(G200)+4,FALSE)=0,"",VLOOKUP($A200,'Annex 2 Designated EHV charges'!$A:$P,COLUMN(G200)+4,FALSE)),"")</f>
        <v/>
      </c>
      <c r="H200" s="52" t="str">
        <f>IFERROR(IF(VLOOKUP($A200,'Annex 2 Designated EHV charges'!$A:$P,COLUMN(H200)+4,FALSE)=0,"",VLOOKUP($A200,'Annex 2 Designated EHV charges'!$A:$P,COLUMN(H200)+4,FALSE)),"")</f>
        <v/>
      </c>
    </row>
    <row r="201" spans="1:8" x14ac:dyDescent="0.25">
      <c r="A201" s="52" t="str">
        <f t="array" ref="A201">IFERROR(INDEX('Annex 2 Designated EHV charges'!$A$11:$A$260, MATCH(0, IF(ISBLANK('Annex 2 Designated EHV charges'!$A$11:$A$260),1, COUNTIF(A$4:$A200, 'Annex 2 Designated EHV charges'!$A$11:$A$260)), 0)),"")</f>
        <v/>
      </c>
      <c r="B201" s="52" t="str">
        <f>IF($A201="","",VLOOKUP($A201,'Annex 2 Designated EHV charges'!$A:$O,2,0))</f>
        <v/>
      </c>
      <c r="C201" s="59" t="str">
        <f>IF($A201="","",VLOOKUP($A201,'Annex 2 Designated EHV charges'!$A:$O,3,0))</f>
        <v/>
      </c>
      <c r="D201" s="59" t="str">
        <f>IF($A201="","",VLOOKUP($A201,'Annex 2 Designated EHV charges'!$A:$O,7,0))</f>
        <v/>
      </c>
      <c r="E201" s="60" t="str">
        <f>IFERROR(IF(VLOOKUP($A201,'Annex 2 Designated EHV charges'!$A:$P,COLUMN(E201)+4,FALSE)=0,"",VLOOKUP($A201,'Annex 2 Designated EHV charges'!$A:$P,COLUMN(E201)+4,FALSE)),"")</f>
        <v/>
      </c>
      <c r="F201" s="61" t="str">
        <f>IFERROR(IF(VLOOKUP($A201,'Annex 2 Designated EHV charges'!$A:$P,COLUMN(F201)+4,FALSE)=0,"",VLOOKUP($A201,'Annex 2 Designated EHV charges'!$A:$P,COLUMN(F201)+4,FALSE)),"")</f>
        <v/>
      </c>
      <c r="G201" s="61" t="str">
        <f>IFERROR(IF(VLOOKUP($A201,'Annex 2 Designated EHV charges'!$A:$P,COLUMN(G201)+4,FALSE)=0,"",VLOOKUP($A201,'Annex 2 Designated EHV charges'!$A:$P,COLUMN(G201)+4,FALSE)),"")</f>
        <v/>
      </c>
      <c r="H201" s="52" t="str">
        <f>IFERROR(IF(VLOOKUP($A201,'Annex 2 Designated EHV charges'!$A:$P,COLUMN(H201)+4,FALSE)=0,"",VLOOKUP($A201,'Annex 2 Designated EHV charges'!$A:$P,COLUMN(H201)+4,FALSE)),"")</f>
        <v/>
      </c>
    </row>
    <row r="202" spans="1:8" x14ac:dyDescent="0.25">
      <c r="A202" s="52" t="str">
        <f t="array" ref="A202">IFERROR(INDEX('Annex 2 Designated EHV charges'!$A$11:$A$260, MATCH(0, IF(ISBLANK('Annex 2 Designated EHV charges'!$A$11:$A$260),1, COUNTIF(A$4:$A201, 'Annex 2 Designated EHV charges'!$A$11:$A$260)), 0)),"")</f>
        <v/>
      </c>
      <c r="B202" s="52" t="str">
        <f>IF($A202="","",VLOOKUP($A202,'Annex 2 Designated EHV charges'!$A:$O,2,0))</f>
        <v/>
      </c>
      <c r="C202" s="59" t="str">
        <f>IF($A202="","",VLOOKUP($A202,'Annex 2 Designated EHV charges'!$A:$O,3,0))</f>
        <v/>
      </c>
      <c r="D202" s="59" t="str">
        <f>IF($A202="","",VLOOKUP($A202,'Annex 2 Designated EHV charges'!$A:$O,7,0))</f>
        <v/>
      </c>
      <c r="E202" s="60" t="str">
        <f>IFERROR(IF(VLOOKUP($A202,'Annex 2 Designated EHV charges'!$A:$P,COLUMN(E202)+4,FALSE)=0,"",VLOOKUP($A202,'Annex 2 Designated EHV charges'!$A:$P,COLUMN(E202)+4,FALSE)),"")</f>
        <v/>
      </c>
      <c r="F202" s="61" t="str">
        <f>IFERROR(IF(VLOOKUP($A202,'Annex 2 Designated EHV charges'!$A:$P,COLUMN(F202)+4,FALSE)=0,"",VLOOKUP($A202,'Annex 2 Designated EHV charges'!$A:$P,COLUMN(F202)+4,FALSE)),"")</f>
        <v/>
      </c>
      <c r="G202" s="61" t="str">
        <f>IFERROR(IF(VLOOKUP($A202,'Annex 2 Designated EHV charges'!$A:$P,COLUMN(G202)+4,FALSE)=0,"",VLOOKUP($A202,'Annex 2 Designated EHV charges'!$A:$P,COLUMN(G202)+4,FALSE)),"")</f>
        <v/>
      </c>
      <c r="H202" s="52" t="str">
        <f>IFERROR(IF(VLOOKUP($A202,'Annex 2 Designated EHV charges'!$A:$P,COLUMN(H202)+4,FALSE)=0,"",VLOOKUP($A202,'Annex 2 Designated EHV charges'!$A:$P,COLUMN(H202)+4,FALSE)),"")</f>
        <v/>
      </c>
    </row>
    <row r="203" spans="1:8" x14ac:dyDescent="0.25">
      <c r="A203" s="52" t="str">
        <f t="array" ref="A203">IFERROR(INDEX('Annex 2 Designated EHV charges'!$A$11:$A$260, MATCH(0, IF(ISBLANK('Annex 2 Designated EHV charges'!$A$11:$A$260),1, COUNTIF(A$4:$A202, 'Annex 2 Designated EHV charges'!$A$11:$A$260)), 0)),"")</f>
        <v/>
      </c>
      <c r="B203" s="52" t="str">
        <f>IF($A203="","",VLOOKUP($A203,'Annex 2 Designated EHV charges'!$A:$O,2,0))</f>
        <v/>
      </c>
      <c r="C203" s="59" t="str">
        <f>IF($A203="","",VLOOKUP($A203,'Annex 2 Designated EHV charges'!$A:$O,3,0))</f>
        <v/>
      </c>
      <c r="D203" s="59" t="str">
        <f>IF($A203="","",VLOOKUP($A203,'Annex 2 Designated EHV charges'!$A:$O,7,0))</f>
        <v/>
      </c>
      <c r="E203" s="60" t="str">
        <f>IFERROR(IF(VLOOKUP($A203,'Annex 2 Designated EHV charges'!$A:$P,COLUMN(E203)+4,FALSE)=0,"",VLOOKUP($A203,'Annex 2 Designated EHV charges'!$A:$P,COLUMN(E203)+4,FALSE)),"")</f>
        <v/>
      </c>
      <c r="F203" s="61" t="str">
        <f>IFERROR(IF(VLOOKUP($A203,'Annex 2 Designated EHV charges'!$A:$P,COLUMN(F203)+4,FALSE)=0,"",VLOOKUP($A203,'Annex 2 Designated EHV charges'!$A:$P,COLUMN(F203)+4,FALSE)),"")</f>
        <v/>
      </c>
      <c r="G203" s="61" t="str">
        <f>IFERROR(IF(VLOOKUP($A203,'Annex 2 Designated EHV charges'!$A:$P,COLUMN(G203)+4,FALSE)=0,"",VLOOKUP($A203,'Annex 2 Designated EHV charges'!$A:$P,COLUMN(G203)+4,FALSE)),"")</f>
        <v/>
      </c>
      <c r="H203" s="52" t="str">
        <f>IFERROR(IF(VLOOKUP($A203,'Annex 2 Designated EHV charges'!$A:$P,COLUMN(H203)+4,FALSE)=0,"",VLOOKUP($A203,'Annex 2 Designated EHV charges'!$A:$P,COLUMN(H203)+4,FALSE)),"")</f>
        <v/>
      </c>
    </row>
    <row r="204" spans="1:8" x14ac:dyDescent="0.25">
      <c r="A204" s="52" t="str">
        <f t="array" ref="A204">IFERROR(INDEX('Annex 2 Designated EHV charges'!$A$11:$A$260, MATCH(0, IF(ISBLANK('Annex 2 Designated EHV charges'!$A$11:$A$260),1, COUNTIF(A$4:$A203, 'Annex 2 Designated EHV charges'!$A$11:$A$260)), 0)),"")</f>
        <v/>
      </c>
      <c r="B204" s="52" t="str">
        <f>IF($A204="","",VLOOKUP($A204,'Annex 2 Designated EHV charges'!$A:$O,2,0))</f>
        <v/>
      </c>
      <c r="C204" s="59" t="str">
        <f>IF($A204="","",VLOOKUP($A204,'Annex 2 Designated EHV charges'!$A:$O,3,0))</f>
        <v/>
      </c>
      <c r="D204" s="59" t="str">
        <f>IF($A204="","",VLOOKUP($A204,'Annex 2 Designated EHV charges'!$A:$O,7,0))</f>
        <v/>
      </c>
      <c r="E204" s="60" t="str">
        <f>IFERROR(IF(VLOOKUP($A204,'Annex 2 Designated EHV charges'!$A:$P,COLUMN(E204)+4,FALSE)=0,"",VLOOKUP($A204,'Annex 2 Designated EHV charges'!$A:$P,COLUMN(E204)+4,FALSE)),"")</f>
        <v/>
      </c>
      <c r="F204" s="61" t="str">
        <f>IFERROR(IF(VLOOKUP($A204,'Annex 2 Designated EHV charges'!$A:$P,COLUMN(F204)+4,FALSE)=0,"",VLOOKUP($A204,'Annex 2 Designated EHV charges'!$A:$P,COLUMN(F204)+4,FALSE)),"")</f>
        <v/>
      </c>
      <c r="G204" s="61" t="str">
        <f>IFERROR(IF(VLOOKUP($A204,'Annex 2 Designated EHV charges'!$A:$P,COLUMN(G204)+4,FALSE)=0,"",VLOOKUP($A204,'Annex 2 Designated EHV charges'!$A:$P,COLUMN(G204)+4,FALSE)),"")</f>
        <v/>
      </c>
      <c r="H204" s="52" t="str">
        <f>IFERROR(IF(VLOOKUP($A204,'Annex 2 Designated EHV charges'!$A:$P,COLUMN(H204)+4,FALSE)=0,"",VLOOKUP($A204,'Annex 2 Designated EHV charges'!$A:$P,COLUMN(H204)+4,FALSE)),"")</f>
        <v/>
      </c>
    </row>
    <row r="205" spans="1:8" x14ac:dyDescent="0.25">
      <c r="A205" s="52" t="str">
        <f t="array" ref="A205">IFERROR(INDEX('Annex 2 Designated EHV charges'!$A$11:$A$260, MATCH(0, IF(ISBLANK('Annex 2 Designated EHV charges'!$A$11:$A$260),1, COUNTIF(A$4:$A204, 'Annex 2 Designated EHV charges'!$A$11:$A$260)), 0)),"")</f>
        <v/>
      </c>
      <c r="B205" s="52" t="str">
        <f>IF($A205="","",VLOOKUP($A205,'Annex 2 Designated EHV charges'!$A:$O,2,0))</f>
        <v/>
      </c>
      <c r="C205" s="59" t="str">
        <f>IF($A205="","",VLOOKUP($A205,'Annex 2 Designated EHV charges'!$A:$O,3,0))</f>
        <v/>
      </c>
      <c r="D205" s="59" t="str">
        <f>IF($A205="","",VLOOKUP($A205,'Annex 2 Designated EHV charges'!$A:$O,7,0))</f>
        <v/>
      </c>
      <c r="E205" s="60" t="str">
        <f>IFERROR(IF(VLOOKUP($A205,'Annex 2 Designated EHV charges'!$A:$P,COLUMN(E205)+4,FALSE)=0,"",VLOOKUP($A205,'Annex 2 Designated EHV charges'!$A:$P,COLUMN(E205)+4,FALSE)),"")</f>
        <v/>
      </c>
      <c r="F205" s="61" t="str">
        <f>IFERROR(IF(VLOOKUP($A205,'Annex 2 Designated EHV charges'!$A:$P,COLUMN(F205)+4,FALSE)=0,"",VLOOKUP($A205,'Annex 2 Designated EHV charges'!$A:$P,COLUMN(F205)+4,FALSE)),"")</f>
        <v/>
      </c>
      <c r="G205" s="61" t="str">
        <f>IFERROR(IF(VLOOKUP($A205,'Annex 2 Designated EHV charges'!$A:$P,COLUMN(G205)+4,FALSE)=0,"",VLOOKUP($A205,'Annex 2 Designated EHV charges'!$A:$P,COLUMN(G205)+4,FALSE)),"")</f>
        <v/>
      </c>
      <c r="H205" s="52" t="str">
        <f>IFERROR(IF(VLOOKUP($A205,'Annex 2 Designated EHV charges'!$A:$P,COLUMN(H205)+4,FALSE)=0,"",VLOOKUP($A205,'Annex 2 Designated EHV charges'!$A:$P,COLUMN(H205)+4,FALSE)),"")</f>
        <v/>
      </c>
    </row>
    <row r="206" spans="1:8" x14ac:dyDescent="0.25">
      <c r="A206" s="52" t="str">
        <f t="array" ref="A206">IFERROR(INDEX('Annex 2 Designated EHV charges'!$A$11:$A$260, MATCH(0, IF(ISBLANK('Annex 2 Designated EHV charges'!$A$11:$A$260),1, COUNTIF(A$4:$A205, 'Annex 2 Designated EHV charges'!$A$11:$A$260)), 0)),"")</f>
        <v/>
      </c>
      <c r="B206" s="52" t="str">
        <f>IF($A206="","",VLOOKUP($A206,'Annex 2 Designated EHV charges'!$A:$O,2,0))</f>
        <v/>
      </c>
      <c r="C206" s="59" t="str">
        <f>IF($A206="","",VLOOKUP($A206,'Annex 2 Designated EHV charges'!$A:$O,3,0))</f>
        <v/>
      </c>
      <c r="D206" s="59" t="str">
        <f>IF($A206="","",VLOOKUP($A206,'Annex 2 Designated EHV charges'!$A:$O,7,0))</f>
        <v/>
      </c>
      <c r="E206" s="60" t="str">
        <f>IFERROR(IF(VLOOKUP($A206,'Annex 2 Designated EHV charges'!$A:$P,COLUMN(E206)+4,FALSE)=0,"",VLOOKUP($A206,'Annex 2 Designated EHV charges'!$A:$P,COLUMN(E206)+4,FALSE)),"")</f>
        <v/>
      </c>
      <c r="F206" s="61" t="str">
        <f>IFERROR(IF(VLOOKUP($A206,'Annex 2 Designated EHV charges'!$A:$P,COLUMN(F206)+4,FALSE)=0,"",VLOOKUP($A206,'Annex 2 Designated EHV charges'!$A:$P,COLUMN(F206)+4,FALSE)),"")</f>
        <v/>
      </c>
      <c r="G206" s="61" t="str">
        <f>IFERROR(IF(VLOOKUP($A206,'Annex 2 Designated EHV charges'!$A:$P,COLUMN(G206)+4,FALSE)=0,"",VLOOKUP($A206,'Annex 2 Designated EHV charges'!$A:$P,COLUMN(G206)+4,FALSE)),"")</f>
        <v/>
      </c>
      <c r="H206" s="52" t="str">
        <f>IFERROR(IF(VLOOKUP($A206,'Annex 2 Designated EHV charges'!$A:$P,COLUMN(H206)+4,FALSE)=0,"",VLOOKUP($A206,'Annex 2 Designated EHV charges'!$A:$P,COLUMN(H206)+4,FALSE)),"")</f>
        <v/>
      </c>
    </row>
    <row r="207" spans="1:8" x14ac:dyDescent="0.25">
      <c r="A207" s="52" t="str">
        <f t="array" ref="A207">IFERROR(INDEX('Annex 2 Designated EHV charges'!$A$11:$A$260, MATCH(0, IF(ISBLANK('Annex 2 Designated EHV charges'!$A$11:$A$260),1, COUNTIF(A$4:$A206, 'Annex 2 Designated EHV charges'!$A$11:$A$260)), 0)),"")</f>
        <v/>
      </c>
      <c r="B207" s="52" t="str">
        <f>IF($A207="","",VLOOKUP($A207,'Annex 2 Designated EHV charges'!$A:$O,2,0))</f>
        <v/>
      </c>
      <c r="C207" s="59" t="str">
        <f>IF($A207="","",VLOOKUP($A207,'Annex 2 Designated EHV charges'!$A:$O,3,0))</f>
        <v/>
      </c>
      <c r="D207" s="59" t="str">
        <f>IF($A207="","",VLOOKUP($A207,'Annex 2 Designated EHV charges'!$A:$O,7,0))</f>
        <v/>
      </c>
      <c r="E207" s="60" t="str">
        <f>IFERROR(IF(VLOOKUP($A207,'Annex 2 Designated EHV charges'!$A:$P,COLUMN(E207)+4,FALSE)=0,"",VLOOKUP($A207,'Annex 2 Designated EHV charges'!$A:$P,COLUMN(E207)+4,FALSE)),"")</f>
        <v/>
      </c>
      <c r="F207" s="61" t="str">
        <f>IFERROR(IF(VLOOKUP($A207,'Annex 2 Designated EHV charges'!$A:$P,COLUMN(F207)+4,FALSE)=0,"",VLOOKUP($A207,'Annex 2 Designated EHV charges'!$A:$P,COLUMN(F207)+4,FALSE)),"")</f>
        <v/>
      </c>
      <c r="G207" s="61" t="str">
        <f>IFERROR(IF(VLOOKUP($A207,'Annex 2 Designated EHV charges'!$A:$P,COLUMN(G207)+4,FALSE)=0,"",VLOOKUP($A207,'Annex 2 Designated EHV charges'!$A:$P,COLUMN(G207)+4,FALSE)),"")</f>
        <v/>
      </c>
      <c r="H207" s="52" t="str">
        <f>IFERROR(IF(VLOOKUP($A207,'Annex 2 Designated EHV charges'!$A:$P,COLUMN(H207)+4,FALSE)=0,"",VLOOKUP($A207,'Annex 2 Designated EHV charges'!$A:$P,COLUMN(H207)+4,FALSE)),"")</f>
        <v/>
      </c>
    </row>
    <row r="208" spans="1:8" x14ac:dyDescent="0.25">
      <c r="A208" s="52" t="str">
        <f t="array" ref="A208">IFERROR(INDEX('Annex 2 Designated EHV charges'!$A$11:$A$260, MATCH(0, IF(ISBLANK('Annex 2 Designated EHV charges'!$A$11:$A$260),1, COUNTIF(A$4:$A207, 'Annex 2 Designated EHV charges'!$A$11:$A$260)), 0)),"")</f>
        <v/>
      </c>
      <c r="B208" s="52" t="str">
        <f>IF($A208="","",VLOOKUP($A208,'Annex 2 Designated EHV charges'!$A:$O,2,0))</f>
        <v/>
      </c>
      <c r="C208" s="59" t="str">
        <f>IF($A208="","",VLOOKUP($A208,'Annex 2 Designated EHV charges'!$A:$O,3,0))</f>
        <v/>
      </c>
      <c r="D208" s="59" t="str">
        <f>IF($A208="","",VLOOKUP($A208,'Annex 2 Designated EHV charges'!$A:$O,7,0))</f>
        <v/>
      </c>
      <c r="E208" s="60" t="str">
        <f>IFERROR(IF(VLOOKUP($A208,'Annex 2 Designated EHV charges'!$A:$P,COLUMN(E208)+4,FALSE)=0,"",VLOOKUP($A208,'Annex 2 Designated EHV charges'!$A:$P,COLUMN(E208)+4,FALSE)),"")</f>
        <v/>
      </c>
      <c r="F208" s="61" t="str">
        <f>IFERROR(IF(VLOOKUP($A208,'Annex 2 Designated EHV charges'!$A:$P,COLUMN(F208)+4,FALSE)=0,"",VLOOKUP($A208,'Annex 2 Designated EHV charges'!$A:$P,COLUMN(F208)+4,FALSE)),"")</f>
        <v/>
      </c>
      <c r="G208" s="61" t="str">
        <f>IFERROR(IF(VLOOKUP($A208,'Annex 2 Designated EHV charges'!$A:$P,COLUMN(G208)+4,FALSE)=0,"",VLOOKUP($A208,'Annex 2 Designated EHV charges'!$A:$P,COLUMN(G208)+4,FALSE)),"")</f>
        <v/>
      </c>
      <c r="H208" s="52" t="str">
        <f>IFERROR(IF(VLOOKUP($A208,'Annex 2 Designated EHV charges'!$A:$P,COLUMN(H208)+4,FALSE)=0,"",VLOOKUP($A208,'Annex 2 Designated EHV charges'!$A:$P,COLUMN(H208)+4,FALSE)),"")</f>
        <v/>
      </c>
    </row>
    <row r="209" spans="1:8" x14ac:dyDescent="0.25">
      <c r="A209" s="52" t="str">
        <f t="array" ref="A209">IFERROR(INDEX('Annex 2 Designated EHV charges'!$A$11:$A$260, MATCH(0, IF(ISBLANK('Annex 2 Designated EHV charges'!$A$11:$A$260),1, COUNTIF(A$4:$A208, 'Annex 2 Designated EHV charges'!$A$11:$A$260)), 0)),"")</f>
        <v/>
      </c>
      <c r="B209" s="52" t="str">
        <f>IF($A209="","",VLOOKUP($A209,'Annex 2 Designated EHV charges'!$A:$O,2,0))</f>
        <v/>
      </c>
      <c r="C209" s="59" t="str">
        <f>IF($A209="","",VLOOKUP($A209,'Annex 2 Designated EHV charges'!$A:$O,3,0))</f>
        <v/>
      </c>
      <c r="D209" s="59" t="str">
        <f>IF($A209="","",VLOOKUP($A209,'Annex 2 Designated EHV charges'!$A:$O,7,0))</f>
        <v/>
      </c>
      <c r="E209" s="60" t="str">
        <f>IFERROR(IF(VLOOKUP($A209,'Annex 2 Designated EHV charges'!$A:$P,COLUMN(E209)+4,FALSE)=0,"",VLOOKUP($A209,'Annex 2 Designated EHV charges'!$A:$P,COLUMN(E209)+4,FALSE)),"")</f>
        <v/>
      </c>
      <c r="F209" s="61" t="str">
        <f>IFERROR(IF(VLOOKUP($A209,'Annex 2 Designated EHV charges'!$A:$P,COLUMN(F209)+4,FALSE)=0,"",VLOOKUP($A209,'Annex 2 Designated EHV charges'!$A:$P,COLUMN(F209)+4,FALSE)),"")</f>
        <v/>
      </c>
      <c r="G209" s="61" t="str">
        <f>IFERROR(IF(VLOOKUP($A209,'Annex 2 Designated EHV charges'!$A:$P,COLUMN(G209)+4,FALSE)=0,"",VLOOKUP($A209,'Annex 2 Designated EHV charges'!$A:$P,COLUMN(G209)+4,FALSE)),"")</f>
        <v/>
      </c>
      <c r="H209" s="52" t="str">
        <f>IFERROR(IF(VLOOKUP($A209,'Annex 2 Designated EHV charges'!$A:$P,COLUMN(H209)+4,FALSE)=0,"",VLOOKUP($A209,'Annex 2 Designated EHV charges'!$A:$P,COLUMN(H209)+4,FALSE)),"")</f>
        <v/>
      </c>
    </row>
    <row r="210" spans="1:8" x14ac:dyDescent="0.25">
      <c r="A210" s="52" t="str">
        <f t="array" ref="A210">IFERROR(INDEX('Annex 2 Designated EHV charges'!$A$11:$A$260, MATCH(0, IF(ISBLANK('Annex 2 Designated EHV charges'!$A$11:$A$260),1, COUNTIF(A$4:$A209, 'Annex 2 Designated EHV charges'!$A$11:$A$260)), 0)),"")</f>
        <v/>
      </c>
      <c r="B210" s="52" t="str">
        <f>IF($A210="","",VLOOKUP($A210,'Annex 2 Designated EHV charges'!$A:$O,2,0))</f>
        <v/>
      </c>
      <c r="C210" s="59" t="str">
        <f>IF($A210="","",VLOOKUP($A210,'Annex 2 Designated EHV charges'!$A:$O,3,0))</f>
        <v/>
      </c>
      <c r="D210" s="59" t="str">
        <f>IF($A210="","",VLOOKUP($A210,'Annex 2 Designated EHV charges'!$A:$O,7,0))</f>
        <v/>
      </c>
      <c r="E210" s="60" t="str">
        <f>IFERROR(IF(VLOOKUP($A210,'Annex 2 Designated EHV charges'!$A:$P,COLUMN(E210)+4,FALSE)=0,"",VLOOKUP($A210,'Annex 2 Designated EHV charges'!$A:$P,COLUMN(E210)+4,FALSE)),"")</f>
        <v/>
      </c>
      <c r="F210" s="61" t="str">
        <f>IFERROR(IF(VLOOKUP($A210,'Annex 2 Designated EHV charges'!$A:$P,COLUMN(F210)+4,FALSE)=0,"",VLOOKUP($A210,'Annex 2 Designated EHV charges'!$A:$P,COLUMN(F210)+4,FALSE)),"")</f>
        <v/>
      </c>
      <c r="G210" s="61" t="str">
        <f>IFERROR(IF(VLOOKUP($A210,'Annex 2 Designated EHV charges'!$A:$P,COLUMN(G210)+4,FALSE)=0,"",VLOOKUP($A210,'Annex 2 Designated EHV charges'!$A:$P,COLUMN(G210)+4,FALSE)),"")</f>
        <v/>
      </c>
      <c r="H210" s="52" t="str">
        <f>IFERROR(IF(VLOOKUP($A210,'Annex 2 Designated EHV charges'!$A:$P,COLUMN(H210)+4,FALSE)=0,"",VLOOKUP($A210,'Annex 2 Designated EHV charges'!$A:$P,COLUMN(H210)+4,FALSE)),"")</f>
        <v/>
      </c>
    </row>
    <row r="211" spans="1:8" x14ac:dyDescent="0.25">
      <c r="A211" s="52" t="str">
        <f t="array" ref="A211">IFERROR(INDEX('Annex 2 Designated EHV charges'!$A$11:$A$260, MATCH(0, IF(ISBLANK('Annex 2 Designated EHV charges'!$A$11:$A$260),1, COUNTIF(A$4:$A210, 'Annex 2 Designated EHV charges'!$A$11:$A$260)), 0)),"")</f>
        <v/>
      </c>
      <c r="B211" s="52" t="str">
        <f>IF($A211="","",VLOOKUP($A211,'Annex 2 Designated EHV charges'!$A:$O,2,0))</f>
        <v/>
      </c>
      <c r="C211" s="59" t="str">
        <f>IF($A211="","",VLOOKUP($A211,'Annex 2 Designated EHV charges'!$A:$O,3,0))</f>
        <v/>
      </c>
      <c r="D211" s="59" t="str">
        <f>IF($A211="","",VLOOKUP($A211,'Annex 2 Designated EHV charges'!$A:$O,7,0))</f>
        <v/>
      </c>
      <c r="E211" s="60" t="str">
        <f>IFERROR(IF(VLOOKUP($A211,'Annex 2 Designated EHV charges'!$A:$P,COLUMN(E211)+4,FALSE)=0,"",VLOOKUP($A211,'Annex 2 Designated EHV charges'!$A:$P,COLUMN(E211)+4,FALSE)),"")</f>
        <v/>
      </c>
      <c r="F211" s="61" t="str">
        <f>IFERROR(IF(VLOOKUP($A211,'Annex 2 Designated EHV charges'!$A:$P,COLUMN(F211)+4,FALSE)=0,"",VLOOKUP($A211,'Annex 2 Designated EHV charges'!$A:$P,COLUMN(F211)+4,FALSE)),"")</f>
        <v/>
      </c>
      <c r="G211" s="61" t="str">
        <f>IFERROR(IF(VLOOKUP($A211,'Annex 2 Designated EHV charges'!$A:$P,COLUMN(G211)+4,FALSE)=0,"",VLOOKUP($A211,'Annex 2 Designated EHV charges'!$A:$P,COLUMN(G211)+4,FALSE)),"")</f>
        <v/>
      </c>
      <c r="H211" s="52" t="str">
        <f>IFERROR(IF(VLOOKUP($A211,'Annex 2 Designated EHV charges'!$A:$P,COLUMN(H211)+4,FALSE)=0,"",VLOOKUP($A211,'Annex 2 Designated EHV charges'!$A:$P,COLUMN(H211)+4,FALSE)),"")</f>
        <v/>
      </c>
    </row>
    <row r="212" spans="1:8" x14ac:dyDescent="0.25">
      <c r="A212" s="52" t="str">
        <f t="array" ref="A212">IFERROR(INDEX('Annex 2 Designated EHV charges'!$A$11:$A$260, MATCH(0, IF(ISBLANK('Annex 2 Designated EHV charges'!$A$11:$A$260),1, COUNTIF(A$4:$A211, 'Annex 2 Designated EHV charges'!$A$11:$A$260)), 0)),"")</f>
        <v/>
      </c>
      <c r="B212" s="52" t="str">
        <f>IF($A212="","",VLOOKUP($A212,'Annex 2 Designated EHV charges'!$A:$O,2,0))</f>
        <v/>
      </c>
      <c r="C212" s="59" t="str">
        <f>IF($A212="","",VLOOKUP($A212,'Annex 2 Designated EHV charges'!$A:$O,3,0))</f>
        <v/>
      </c>
      <c r="D212" s="59" t="str">
        <f>IF($A212="","",VLOOKUP($A212,'Annex 2 Designated EHV charges'!$A:$O,7,0))</f>
        <v/>
      </c>
      <c r="E212" s="60" t="str">
        <f>IFERROR(IF(VLOOKUP($A212,'Annex 2 Designated EHV charges'!$A:$P,COLUMN(E212)+4,FALSE)=0,"",VLOOKUP($A212,'Annex 2 Designated EHV charges'!$A:$P,COLUMN(E212)+4,FALSE)),"")</f>
        <v/>
      </c>
      <c r="F212" s="61" t="str">
        <f>IFERROR(IF(VLOOKUP($A212,'Annex 2 Designated EHV charges'!$A:$P,COLUMN(F212)+4,FALSE)=0,"",VLOOKUP($A212,'Annex 2 Designated EHV charges'!$A:$P,COLUMN(F212)+4,FALSE)),"")</f>
        <v/>
      </c>
      <c r="G212" s="61" t="str">
        <f>IFERROR(IF(VLOOKUP($A212,'Annex 2 Designated EHV charges'!$A:$P,COLUMN(G212)+4,FALSE)=0,"",VLOOKUP($A212,'Annex 2 Designated EHV charges'!$A:$P,COLUMN(G212)+4,FALSE)),"")</f>
        <v/>
      </c>
      <c r="H212" s="52" t="str">
        <f>IFERROR(IF(VLOOKUP($A212,'Annex 2 Designated EHV charges'!$A:$P,COLUMN(H212)+4,FALSE)=0,"",VLOOKUP($A212,'Annex 2 Designated EHV charges'!$A:$P,COLUMN(H212)+4,FALSE)),"")</f>
        <v/>
      </c>
    </row>
    <row r="213" spans="1:8" x14ac:dyDescent="0.25">
      <c r="A213" s="52" t="str">
        <f t="array" ref="A213">IFERROR(INDEX('Annex 2 Designated EHV charges'!$A$11:$A$260, MATCH(0, IF(ISBLANK('Annex 2 Designated EHV charges'!$A$11:$A$260),1, COUNTIF(A$4:$A212, 'Annex 2 Designated EHV charges'!$A$11:$A$260)), 0)),"")</f>
        <v/>
      </c>
      <c r="B213" s="52" t="str">
        <f>IF($A213="","",VLOOKUP($A213,'Annex 2 Designated EHV charges'!$A:$O,2,0))</f>
        <v/>
      </c>
      <c r="C213" s="59" t="str">
        <f>IF($A213="","",VLOOKUP($A213,'Annex 2 Designated EHV charges'!$A:$O,3,0))</f>
        <v/>
      </c>
      <c r="D213" s="59" t="str">
        <f>IF($A213="","",VLOOKUP($A213,'Annex 2 Designated EHV charges'!$A:$O,7,0))</f>
        <v/>
      </c>
      <c r="E213" s="60" t="str">
        <f>IFERROR(IF(VLOOKUP($A213,'Annex 2 Designated EHV charges'!$A:$P,COLUMN(E213)+4,FALSE)=0,"",VLOOKUP($A213,'Annex 2 Designated EHV charges'!$A:$P,COLUMN(E213)+4,FALSE)),"")</f>
        <v/>
      </c>
      <c r="F213" s="61" t="str">
        <f>IFERROR(IF(VLOOKUP($A213,'Annex 2 Designated EHV charges'!$A:$P,COLUMN(F213)+4,FALSE)=0,"",VLOOKUP($A213,'Annex 2 Designated EHV charges'!$A:$P,COLUMN(F213)+4,FALSE)),"")</f>
        <v/>
      </c>
      <c r="G213" s="61" t="str">
        <f>IFERROR(IF(VLOOKUP($A213,'Annex 2 Designated EHV charges'!$A:$P,COLUMN(G213)+4,FALSE)=0,"",VLOOKUP($A213,'Annex 2 Designated EHV charges'!$A:$P,COLUMN(G213)+4,FALSE)),"")</f>
        <v/>
      </c>
      <c r="H213" s="52" t="str">
        <f>IFERROR(IF(VLOOKUP($A213,'Annex 2 Designated EHV charges'!$A:$P,COLUMN(H213)+4,FALSE)=0,"",VLOOKUP($A213,'Annex 2 Designated EHV charges'!$A:$P,COLUMN(H213)+4,FALSE)),"")</f>
        <v/>
      </c>
    </row>
    <row r="214" spans="1:8" x14ac:dyDescent="0.25">
      <c r="A214" s="52" t="str">
        <f t="array" ref="A214">IFERROR(INDEX('Annex 2 Designated EHV charges'!$A$11:$A$260, MATCH(0, IF(ISBLANK('Annex 2 Designated EHV charges'!$A$11:$A$260),1, COUNTIF(A$4:$A213, 'Annex 2 Designated EHV charges'!$A$11:$A$260)), 0)),"")</f>
        <v/>
      </c>
      <c r="B214" s="52" t="str">
        <f>IF($A214="","",VLOOKUP($A214,'Annex 2 Designated EHV charges'!$A:$O,2,0))</f>
        <v/>
      </c>
      <c r="C214" s="59" t="str">
        <f>IF($A214="","",VLOOKUP($A214,'Annex 2 Designated EHV charges'!$A:$O,3,0))</f>
        <v/>
      </c>
      <c r="D214" s="59" t="str">
        <f>IF($A214="","",VLOOKUP($A214,'Annex 2 Designated EHV charges'!$A:$O,7,0))</f>
        <v/>
      </c>
      <c r="E214" s="60" t="str">
        <f>IFERROR(IF(VLOOKUP($A214,'Annex 2 Designated EHV charges'!$A:$P,COLUMN(E214)+4,FALSE)=0,"",VLOOKUP($A214,'Annex 2 Designated EHV charges'!$A:$P,COLUMN(E214)+4,FALSE)),"")</f>
        <v/>
      </c>
      <c r="F214" s="61" t="str">
        <f>IFERROR(IF(VLOOKUP($A214,'Annex 2 Designated EHV charges'!$A:$P,COLUMN(F214)+4,FALSE)=0,"",VLOOKUP($A214,'Annex 2 Designated EHV charges'!$A:$P,COLUMN(F214)+4,FALSE)),"")</f>
        <v/>
      </c>
      <c r="G214" s="61" t="str">
        <f>IFERROR(IF(VLOOKUP($A214,'Annex 2 Designated EHV charges'!$A:$P,COLUMN(G214)+4,FALSE)=0,"",VLOOKUP($A214,'Annex 2 Designated EHV charges'!$A:$P,COLUMN(G214)+4,FALSE)),"")</f>
        <v/>
      </c>
      <c r="H214" s="52" t="str">
        <f>IFERROR(IF(VLOOKUP($A214,'Annex 2 Designated EHV charges'!$A:$P,COLUMN(H214)+4,FALSE)=0,"",VLOOKUP($A214,'Annex 2 Designated EHV charges'!$A:$P,COLUMN(H214)+4,FALSE)),"")</f>
        <v/>
      </c>
    </row>
    <row r="215" spans="1:8" x14ac:dyDescent="0.25">
      <c r="A215" s="52" t="str">
        <f t="array" ref="A215">IFERROR(INDEX('Annex 2 Designated EHV charges'!$A$11:$A$260, MATCH(0, IF(ISBLANK('Annex 2 Designated EHV charges'!$A$11:$A$260),1, COUNTIF(A$4:$A214, 'Annex 2 Designated EHV charges'!$A$11:$A$260)), 0)),"")</f>
        <v/>
      </c>
      <c r="B215" s="52" t="str">
        <f>IF($A215="","",VLOOKUP($A215,'Annex 2 Designated EHV charges'!$A:$O,2,0))</f>
        <v/>
      </c>
      <c r="C215" s="59" t="str">
        <f>IF($A215="","",VLOOKUP($A215,'Annex 2 Designated EHV charges'!$A:$O,3,0))</f>
        <v/>
      </c>
      <c r="D215" s="59" t="str">
        <f>IF($A215="","",VLOOKUP($A215,'Annex 2 Designated EHV charges'!$A:$O,7,0))</f>
        <v/>
      </c>
      <c r="E215" s="60" t="str">
        <f>IFERROR(IF(VLOOKUP($A215,'Annex 2 Designated EHV charges'!$A:$P,COLUMN(E215)+4,FALSE)=0,"",VLOOKUP($A215,'Annex 2 Designated EHV charges'!$A:$P,COLUMN(E215)+4,FALSE)),"")</f>
        <v/>
      </c>
      <c r="F215" s="61" t="str">
        <f>IFERROR(IF(VLOOKUP($A215,'Annex 2 Designated EHV charges'!$A:$P,COLUMN(F215)+4,FALSE)=0,"",VLOOKUP($A215,'Annex 2 Designated EHV charges'!$A:$P,COLUMN(F215)+4,FALSE)),"")</f>
        <v/>
      </c>
      <c r="G215" s="61" t="str">
        <f>IFERROR(IF(VLOOKUP($A215,'Annex 2 Designated EHV charges'!$A:$P,COLUMN(G215)+4,FALSE)=0,"",VLOOKUP($A215,'Annex 2 Designated EHV charges'!$A:$P,COLUMN(G215)+4,FALSE)),"")</f>
        <v/>
      </c>
      <c r="H215" s="52" t="str">
        <f>IFERROR(IF(VLOOKUP($A215,'Annex 2 Designated EHV charges'!$A:$P,COLUMN(H215)+4,FALSE)=0,"",VLOOKUP($A215,'Annex 2 Designated EHV charges'!$A:$P,COLUMN(H215)+4,FALSE)),"")</f>
        <v/>
      </c>
    </row>
    <row r="216" spans="1:8" x14ac:dyDescent="0.25">
      <c r="A216" s="52" t="str">
        <f t="array" ref="A216">IFERROR(INDEX('Annex 2 Designated EHV charges'!$A$11:$A$260, MATCH(0, IF(ISBLANK('Annex 2 Designated EHV charges'!$A$11:$A$260),1, COUNTIF(A$4:$A215, 'Annex 2 Designated EHV charges'!$A$11:$A$260)), 0)),"")</f>
        <v/>
      </c>
      <c r="B216" s="52" t="str">
        <f>IF($A216="","",VLOOKUP($A216,'Annex 2 Designated EHV charges'!$A:$O,2,0))</f>
        <v/>
      </c>
      <c r="C216" s="59" t="str">
        <f>IF($A216="","",VLOOKUP($A216,'Annex 2 Designated EHV charges'!$A:$O,3,0))</f>
        <v/>
      </c>
      <c r="D216" s="59" t="str">
        <f>IF($A216="","",VLOOKUP($A216,'Annex 2 Designated EHV charges'!$A:$O,7,0))</f>
        <v/>
      </c>
      <c r="E216" s="60" t="str">
        <f>IFERROR(IF(VLOOKUP($A216,'Annex 2 Designated EHV charges'!$A:$P,COLUMN(E216)+4,FALSE)=0,"",VLOOKUP($A216,'Annex 2 Designated EHV charges'!$A:$P,COLUMN(E216)+4,FALSE)),"")</f>
        <v/>
      </c>
      <c r="F216" s="61" t="str">
        <f>IFERROR(IF(VLOOKUP($A216,'Annex 2 Designated EHV charges'!$A:$P,COLUMN(F216)+4,FALSE)=0,"",VLOOKUP($A216,'Annex 2 Designated EHV charges'!$A:$P,COLUMN(F216)+4,FALSE)),"")</f>
        <v/>
      </c>
      <c r="G216" s="61" t="str">
        <f>IFERROR(IF(VLOOKUP($A216,'Annex 2 Designated EHV charges'!$A:$P,COLUMN(G216)+4,FALSE)=0,"",VLOOKUP($A216,'Annex 2 Designated EHV charges'!$A:$P,COLUMN(G216)+4,FALSE)),"")</f>
        <v/>
      </c>
      <c r="H216" s="52" t="str">
        <f>IFERROR(IF(VLOOKUP($A216,'Annex 2 Designated EHV charges'!$A:$P,COLUMN(H216)+4,FALSE)=0,"",VLOOKUP($A216,'Annex 2 Designated EHV charges'!$A:$P,COLUMN(H216)+4,FALSE)),"")</f>
        <v/>
      </c>
    </row>
    <row r="217" spans="1:8" x14ac:dyDescent="0.25">
      <c r="A217" s="52" t="str">
        <f t="array" ref="A217">IFERROR(INDEX('Annex 2 Designated EHV charges'!$A$11:$A$260, MATCH(0, IF(ISBLANK('Annex 2 Designated EHV charges'!$A$11:$A$260),1, COUNTIF(A$4:$A216, 'Annex 2 Designated EHV charges'!$A$11:$A$260)), 0)),"")</f>
        <v/>
      </c>
      <c r="B217" s="52" t="str">
        <f>IF($A217="","",VLOOKUP($A217,'Annex 2 Designated EHV charges'!$A:$O,2,0))</f>
        <v/>
      </c>
      <c r="C217" s="59" t="str">
        <f>IF($A217="","",VLOOKUP($A217,'Annex 2 Designated EHV charges'!$A:$O,3,0))</f>
        <v/>
      </c>
      <c r="D217" s="59" t="str">
        <f>IF($A217="","",VLOOKUP($A217,'Annex 2 Designated EHV charges'!$A:$O,7,0))</f>
        <v/>
      </c>
      <c r="E217" s="60" t="str">
        <f>IFERROR(IF(VLOOKUP($A217,'Annex 2 Designated EHV charges'!$A:$P,COLUMN(E217)+4,FALSE)=0,"",VLOOKUP($A217,'Annex 2 Designated EHV charges'!$A:$P,COLUMN(E217)+4,FALSE)),"")</f>
        <v/>
      </c>
      <c r="F217" s="61" t="str">
        <f>IFERROR(IF(VLOOKUP($A217,'Annex 2 Designated EHV charges'!$A:$P,COLUMN(F217)+4,FALSE)=0,"",VLOOKUP($A217,'Annex 2 Designated EHV charges'!$A:$P,COLUMN(F217)+4,FALSE)),"")</f>
        <v/>
      </c>
      <c r="G217" s="61" t="str">
        <f>IFERROR(IF(VLOOKUP($A217,'Annex 2 Designated EHV charges'!$A:$P,COLUMN(G217)+4,FALSE)=0,"",VLOOKUP($A217,'Annex 2 Designated EHV charges'!$A:$P,COLUMN(G217)+4,FALSE)),"")</f>
        <v/>
      </c>
      <c r="H217" s="52" t="str">
        <f>IFERROR(IF(VLOOKUP($A217,'Annex 2 Designated EHV charges'!$A:$P,COLUMN(H217)+4,FALSE)=0,"",VLOOKUP($A217,'Annex 2 Designated EHV charges'!$A:$P,COLUMN(H217)+4,FALSE)),"")</f>
        <v/>
      </c>
    </row>
    <row r="218" spans="1:8" x14ac:dyDescent="0.25">
      <c r="A218" s="52" t="str">
        <f t="array" ref="A218">IFERROR(INDEX('Annex 2 Designated EHV charges'!$A$11:$A$260, MATCH(0, IF(ISBLANK('Annex 2 Designated EHV charges'!$A$11:$A$260),1, COUNTIF(A$4:$A217, 'Annex 2 Designated EHV charges'!$A$11:$A$260)), 0)),"")</f>
        <v/>
      </c>
      <c r="B218" s="52" t="str">
        <f>IF($A218="","",VLOOKUP($A218,'Annex 2 Designated EHV charges'!$A:$O,2,0))</f>
        <v/>
      </c>
      <c r="C218" s="59" t="str">
        <f>IF($A218="","",VLOOKUP($A218,'Annex 2 Designated EHV charges'!$A:$O,3,0))</f>
        <v/>
      </c>
      <c r="D218" s="59" t="str">
        <f>IF($A218="","",VLOOKUP($A218,'Annex 2 Designated EHV charges'!$A:$O,7,0))</f>
        <v/>
      </c>
      <c r="E218" s="60" t="str">
        <f>IFERROR(IF(VLOOKUP($A218,'Annex 2 Designated EHV charges'!$A:$P,COLUMN(E218)+4,FALSE)=0,"",VLOOKUP($A218,'Annex 2 Designated EHV charges'!$A:$P,COLUMN(E218)+4,FALSE)),"")</f>
        <v/>
      </c>
      <c r="F218" s="61" t="str">
        <f>IFERROR(IF(VLOOKUP($A218,'Annex 2 Designated EHV charges'!$A:$P,COLUMN(F218)+4,FALSE)=0,"",VLOOKUP($A218,'Annex 2 Designated EHV charges'!$A:$P,COLUMN(F218)+4,FALSE)),"")</f>
        <v/>
      </c>
      <c r="G218" s="61" t="str">
        <f>IFERROR(IF(VLOOKUP($A218,'Annex 2 Designated EHV charges'!$A:$P,COLUMN(G218)+4,FALSE)=0,"",VLOOKUP($A218,'Annex 2 Designated EHV charges'!$A:$P,COLUMN(G218)+4,FALSE)),"")</f>
        <v/>
      </c>
      <c r="H218" s="52" t="str">
        <f>IFERROR(IF(VLOOKUP($A218,'Annex 2 Designated EHV charges'!$A:$P,COLUMN(H218)+4,FALSE)=0,"",VLOOKUP($A218,'Annex 2 Designated EHV charges'!$A:$P,COLUMN(H218)+4,FALSE)),"")</f>
        <v/>
      </c>
    </row>
    <row r="219" spans="1:8" x14ac:dyDescent="0.25">
      <c r="A219" s="52" t="str">
        <f t="array" ref="A219">IFERROR(INDEX('Annex 2 Designated EHV charges'!$A$11:$A$260, MATCH(0, IF(ISBLANK('Annex 2 Designated EHV charges'!$A$11:$A$260),1, COUNTIF(A$4:$A218, 'Annex 2 Designated EHV charges'!$A$11:$A$260)), 0)),"")</f>
        <v/>
      </c>
      <c r="B219" s="52" t="str">
        <f>IF($A219="","",VLOOKUP($A219,'Annex 2 Designated EHV charges'!$A:$O,2,0))</f>
        <v/>
      </c>
      <c r="C219" s="59" t="str">
        <f>IF($A219="","",VLOOKUP($A219,'Annex 2 Designated EHV charges'!$A:$O,3,0))</f>
        <v/>
      </c>
      <c r="D219" s="59" t="str">
        <f>IF($A219="","",VLOOKUP($A219,'Annex 2 Designated EHV charges'!$A:$O,7,0))</f>
        <v/>
      </c>
      <c r="E219" s="60" t="str">
        <f>IFERROR(IF(VLOOKUP($A219,'Annex 2 Designated EHV charges'!$A:$P,COLUMN(E219)+4,FALSE)=0,"",VLOOKUP($A219,'Annex 2 Designated EHV charges'!$A:$P,COLUMN(E219)+4,FALSE)),"")</f>
        <v/>
      </c>
      <c r="F219" s="61" t="str">
        <f>IFERROR(IF(VLOOKUP($A219,'Annex 2 Designated EHV charges'!$A:$P,COLUMN(F219)+4,FALSE)=0,"",VLOOKUP($A219,'Annex 2 Designated EHV charges'!$A:$P,COLUMN(F219)+4,FALSE)),"")</f>
        <v/>
      </c>
      <c r="G219" s="61" t="str">
        <f>IFERROR(IF(VLOOKUP($A219,'Annex 2 Designated EHV charges'!$A:$P,COLUMN(G219)+4,FALSE)=0,"",VLOOKUP($A219,'Annex 2 Designated EHV charges'!$A:$P,COLUMN(G219)+4,FALSE)),"")</f>
        <v/>
      </c>
      <c r="H219" s="52" t="str">
        <f>IFERROR(IF(VLOOKUP($A219,'Annex 2 Designated EHV charges'!$A:$P,COLUMN(H219)+4,FALSE)=0,"",VLOOKUP($A219,'Annex 2 Designated EHV charges'!$A:$P,COLUMN(H219)+4,FALSE)),"")</f>
        <v/>
      </c>
    </row>
    <row r="220" spans="1:8" x14ac:dyDescent="0.25">
      <c r="A220" s="52" t="str">
        <f t="array" ref="A220">IFERROR(INDEX('Annex 2 Designated EHV charges'!$A$11:$A$260, MATCH(0, IF(ISBLANK('Annex 2 Designated EHV charges'!$A$11:$A$260),1, COUNTIF(A$4:$A219, 'Annex 2 Designated EHV charges'!$A$11:$A$260)), 0)),"")</f>
        <v/>
      </c>
      <c r="B220" s="52" t="str">
        <f>IF($A220="","",VLOOKUP($A220,'Annex 2 Designated EHV charges'!$A:$O,2,0))</f>
        <v/>
      </c>
      <c r="C220" s="59" t="str">
        <f>IF($A220="","",VLOOKUP($A220,'Annex 2 Designated EHV charges'!$A:$O,3,0))</f>
        <v/>
      </c>
      <c r="D220" s="59" t="str">
        <f>IF($A220="","",VLOOKUP($A220,'Annex 2 Designated EHV charges'!$A:$O,7,0))</f>
        <v/>
      </c>
      <c r="E220" s="60" t="str">
        <f>IFERROR(IF(VLOOKUP($A220,'Annex 2 Designated EHV charges'!$A:$P,COLUMN(E220)+4,FALSE)=0,"",VLOOKUP($A220,'Annex 2 Designated EHV charges'!$A:$P,COLUMN(E220)+4,FALSE)),"")</f>
        <v/>
      </c>
      <c r="F220" s="61" t="str">
        <f>IFERROR(IF(VLOOKUP($A220,'Annex 2 Designated EHV charges'!$A:$P,COLUMN(F220)+4,FALSE)=0,"",VLOOKUP($A220,'Annex 2 Designated EHV charges'!$A:$P,COLUMN(F220)+4,FALSE)),"")</f>
        <v/>
      </c>
      <c r="G220" s="61" t="str">
        <f>IFERROR(IF(VLOOKUP($A220,'Annex 2 Designated EHV charges'!$A:$P,COLUMN(G220)+4,FALSE)=0,"",VLOOKUP($A220,'Annex 2 Designated EHV charges'!$A:$P,COLUMN(G220)+4,FALSE)),"")</f>
        <v/>
      </c>
      <c r="H220" s="52" t="str">
        <f>IFERROR(IF(VLOOKUP($A220,'Annex 2 Designated EHV charges'!$A:$P,COLUMN(H220)+4,FALSE)=0,"",VLOOKUP($A220,'Annex 2 Designated EHV charges'!$A:$P,COLUMN(H220)+4,FALSE)),"")</f>
        <v/>
      </c>
    </row>
    <row r="221" spans="1:8" x14ac:dyDescent="0.25">
      <c r="A221" s="52" t="str">
        <f t="array" ref="A221">IFERROR(INDEX('Annex 2 Designated EHV charges'!$A$11:$A$260, MATCH(0, IF(ISBLANK('Annex 2 Designated EHV charges'!$A$11:$A$260),1, COUNTIF(A$4:$A220, 'Annex 2 Designated EHV charges'!$A$11:$A$260)), 0)),"")</f>
        <v/>
      </c>
      <c r="B221" s="52" t="str">
        <f>IF($A221="","",VLOOKUP($A221,'Annex 2 Designated EHV charges'!$A:$O,2,0))</f>
        <v/>
      </c>
      <c r="C221" s="59" t="str">
        <f>IF($A221="","",VLOOKUP($A221,'Annex 2 Designated EHV charges'!$A:$O,3,0))</f>
        <v/>
      </c>
      <c r="D221" s="59" t="str">
        <f>IF($A221="","",VLOOKUP($A221,'Annex 2 Designated EHV charges'!$A:$O,7,0))</f>
        <v/>
      </c>
      <c r="E221" s="60" t="str">
        <f>IFERROR(IF(VLOOKUP($A221,'Annex 2 Designated EHV charges'!$A:$P,COLUMN(E221)+4,FALSE)=0,"",VLOOKUP($A221,'Annex 2 Designated EHV charges'!$A:$P,COLUMN(E221)+4,FALSE)),"")</f>
        <v/>
      </c>
      <c r="F221" s="61" t="str">
        <f>IFERROR(IF(VLOOKUP($A221,'Annex 2 Designated EHV charges'!$A:$P,COLUMN(F221)+4,FALSE)=0,"",VLOOKUP($A221,'Annex 2 Designated EHV charges'!$A:$P,COLUMN(F221)+4,FALSE)),"")</f>
        <v/>
      </c>
      <c r="G221" s="61" t="str">
        <f>IFERROR(IF(VLOOKUP($A221,'Annex 2 Designated EHV charges'!$A:$P,COLUMN(G221)+4,FALSE)=0,"",VLOOKUP($A221,'Annex 2 Designated EHV charges'!$A:$P,COLUMN(G221)+4,FALSE)),"")</f>
        <v/>
      </c>
      <c r="H221" s="52" t="str">
        <f>IFERROR(IF(VLOOKUP($A221,'Annex 2 Designated EHV charges'!$A:$P,COLUMN(H221)+4,FALSE)=0,"",VLOOKUP($A221,'Annex 2 Designated EHV charges'!$A:$P,COLUMN(H221)+4,FALSE)),"")</f>
        <v/>
      </c>
    </row>
    <row r="222" spans="1:8" x14ac:dyDescent="0.25">
      <c r="A222" s="52" t="str">
        <f t="array" ref="A222">IFERROR(INDEX('Annex 2 Designated EHV charges'!$A$11:$A$260, MATCH(0, IF(ISBLANK('Annex 2 Designated EHV charges'!$A$11:$A$260),1, COUNTIF(A$4:$A221, 'Annex 2 Designated EHV charges'!$A$11:$A$260)), 0)),"")</f>
        <v/>
      </c>
      <c r="B222" s="52" t="str">
        <f>IF($A222="","",VLOOKUP($A222,'Annex 2 Designated EHV charges'!$A:$O,2,0))</f>
        <v/>
      </c>
      <c r="C222" s="59" t="str">
        <f>IF($A222="","",VLOOKUP($A222,'Annex 2 Designated EHV charges'!$A:$O,3,0))</f>
        <v/>
      </c>
      <c r="D222" s="59" t="str">
        <f>IF($A222="","",VLOOKUP($A222,'Annex 2 Designated EHV charges'!$A:$O,7,0))</f>
        <v/>
      </c>
      <c r="E222" s="60" t="str">
        <f>IFERROR(IF(VLOOKUP($A222,'Annex 2 Designated EHV charges'!$A:$P,COLUMN(E222)+4,FALSE)=0,"",VLOOKUP($A222,'Annex 2 Designated EHV charges'!$A:$P,COLUMN(E222)+4,FALSE)),"")</f>
        <v/>
      </c>
      <c r="F222" s="61" t="str">
        <f>IFERROR(IF(VLOOKUP($A222,'Annex 2 Designated EHV charges'!$A:$P,COLUMN(F222)+4,FALSE)=0,"",VLOOKUP($A222,'Annex 2 Designated EHV charges'!$A:$P,COLUMN(F222)+4,FALSE)),"")</f>
        <v/>
      </c>
      <c r="G222" s="61" t="str">
        <f>IFERROR(IF(VLOOKUP($A222,'Annex 2 Designated EHV charges'!$A:$P,COLUMN(G222)+4,FALSE)=0,"",VLOOKUP($A222,'Annex 2 Designated EHV charges'!$A:$P,COLUMN(G222)+4,FALSE)),"")</f>
        <v/>
      </c>
      <c r="H222" s="52" t="str">
        <f>IFERROR(IF(VLOOKUP($A222,'Annex 2 Designated EHV charges'!$A:$P,COLUMN(H222)+4,FALSE)=0,"",VLOOKUP($A222,'Annex 2 Designated EHV charges'!$A:$P,COLUMN(H222)+4,FALSE)),"")</f>
        <v/>
      </c>
    </row>
    <row r="223" spans="1:8" x14ac:dyDescent="0.25">
      <c r="A223" s="52" t="str">
        <f t="array" ref="A223">IFERROR(INDEX('Annex 2 Designated EHV charges'!$A$11:$A$260, MATCH(0, IF(ISBLANK('Annex 2 Designated EHV charges'!$A$11:$A$260),1, COUNTIF(A$4:$A222, 'Annex 2 Designated EHV charges'!$A$11:$A$260)), 0)),"")</f>
        <v/>
      </c>
      <c r="B223" s="52" t="str">
        <f>IF($A223="","",VLOOKUP($A223,'Annex 2 Designated EHV charges'!$A:$O,2,0))</f>
        <v/>
      </c>
      <c r="C223" s="59" t="str">
        <f>IF($A223="","",VLOOKUP($A223,'Annex 2 Designated EHV charges'!$A:$O,3,0))</f>
        <v/>
      </c>
      <c r="D223" s="59" t="str">
        <f>IF($A223="","",VLOOKUP($A223,'Annex 2 Designated EHV charges'!$A:$O,7,0))</f>
        <v/>
      </c>
      <c r="E223" s="60" t="str">
        <f>IFERROR(IF(VLOOKUP($A223,'Annex 2 Designated EHV charges'!$A:$P,COLUMN(E223)+4,FALSE)=0,"",VLOOKUP($A223,'Annex 2 Designated EHV charges'!$A:$P,COLUMN(E223)+4,FALSE)),"")</f>
        <v/>
      </c>
      <c r="F223" s="61" t="str">
        <f>IFERROR(IF(VLOOKUP($A223,'Annex 2 Designated EHV charges'!$A:$P,COLUMN(F223)+4,FALSE)=0,"",VLOOKUP($A223,'Annex 2 Designated EHV charges'!$A:$P,COLUMN(F223)+4,FALSE)),"")</f>
        <v/>
      </c>
      <c r="G223" s="61" t="str">
        <f>IFERROR(IF(VLOOKUP($A223,'Annex 2 Designated EHV charges'!$A:$P,COLUMN(G223)+4,FALSE)=0,"",VLOOKUP($A223,'Annex 2 Designated EHV charges'!$A:$P,COLUMN(G223)+4,FALSE)),"")</f>
        <v/>
      </c>
      <c r="H223" s="52" t="str">
        <f>IFERROR(IF(VLOOKUP($A223,'Annex 2 Designated EHV charges'!$A:$P,COLUMN(H223)+4,FALSE)=0,"",VLOOKUP($A223,'Annex 2 Designated EHV charges'!$A:$P,COLUMN(H223)+4,FALSE)),"")</f>
        <v/>
      </c>
    </row>
    <row r="224" spans="1:8" x14ac:dyDescent="0.25">
      <c r="A224" s="52" t="str">
        <f t="array" ref="A224">IFERROR(INDEX('Annex 2 Designated EHV charges'!$A$11:$A$260, MATCH(0, IF(ISBLANK('Annex 2 Designated EHV charges'!$A$11:$A$260),1, COUNTIF(A$4:$A223, 'Annex 2 Designated EHV charges'!$A$11:$A$260)), 0)),"")</f>
        <v/>
      </c>
      <c r="B224" s="52" t="str">
        <f>IF($A224="","",VLOOKUP($A224,'Annex 2 Designated EHV charges'!$A:$O,2,0))</f>
        <v/>
      </c>
      <c r="C224" s="59" t="str">
        <f>IF($A224="","",VLOOKUP($A224,'Annex 2 Designated EHV charges'!$A:$O,3,0))</f>
        <v/>
      </c>
      <c r="D224" s="59" t="str">
        <f>IF($A224="","",VLOOKUP($A224,'Annex 2 Designated EHV charges'!$A:$O,7,0))</f>
        <v/>
      </c>
      <c r="E224" s="60" t="str">
        <f>IFERROR(IF(VLOOKUP($A224,'Annex 2 Designated EHV charges'!$A:$P,COLUMN(E224)+4,FALSE)=0,"",VLOOKUP($A224,'Annex 2 Designated EHV charges'!$A:$P,COLUMN(E224)+4,FALSE)),"")</f>
        <v/>
      </c>
      <c r="F224" s="61" t="str">
        <f>IFERROR(IF(VLOOKUP($A224,'Annex 2 Designated EHV charges'!$A:$P,COLUMN(F224)+4,FALSE)=0,"",VLOOKUP($A224,'Annex 2 Designated EHV charges'!$A:$P,COLUMN(F224)+4,FALSE)),"")</f>
        <v/>
      </c>
      <c r="G224" s="61" t="str">
        <f>IFERROR(IF(VLOOKUP($A224,'Annex 2 Designated EHV charges'!$A:$P,COLUMN(G224)+4,FALSE)=0,"",VLOOKUP($A224,'Annex 2 Designated EHV charges'!$A:$P,COLUMN(G224)+4,FALSE)),"")</f>
        <v/>
      </c>
      <c r="H224" s="52" t="str">
        <f>IFERROR(IF(VLOOKUP($A224,'Annex 2 Designated EHV charges'!$A:$P,COLUMN(H224)+4,FALSE)=0,"",VLOOKUP($A224,'Annex 2 Designated EHV charges'!$A:$P,COLUMN(H224)+4,FALSE)),"")</f>
        <v/>
      </c>
    </row>
    <row r="225" spans="1:8" x14ac:dyDescent="0.25">
      <c r="A225" s="52" t="str">
        <f t="array" ref="A225">IFERROR(INDEX('Annex 2 Designated EHV charges'!$A$11:$A$260, MATCH(0, IF(ISBLANK('Annex 2 Designated EHV charges'!$A$11:$A$260),1, COUNTIF(A$4:$A224, 'Annex 2 Designated EHV charges'!$A$11:$A$260)), 0)),"")</f>
        <v/>
      </c>
      <c r="B225" s="52" t="str">
        <f>IF($A225="","",VLOOKUP($A225,'Annex 2 Designated EHV charges'!$A:$O,2,0))</f>
        <v/>
      </c>
      <c r="C225" s="59" t="str">
        <f>IF($A225="","",VLOOKUP($A225,'Annex 2 Designated EHV charges'!$A:$O,3,0))</f>
        <v/>
      </c>
      <c r="D225" s="59" t="str">
        <f>IF($A225="","",VLOOKUP($A225,'Annex 2 Designated EHV charges'!$A:$O,7,0))</f>
        <v/>
      </c>
      <c r="E225" s="60" t="str">
        <f>IFERROR(IF(VLOOKUP($A225,'Annex 2 Designated EHV charges'!$A:$P,COLUMN(E225)+4,FALSE)=0,"",VLOOKUP($A225,'Annex 2 Designated EHV charges'!$A:$P,COLUMN(E225)+4,FALSE)),"")</f>
        <v/>
      </c>
      <c r="F225" s="61" t="str">
        <f>IFERROR(IF(VLOOKUP($A225,'Annex 2 Designated EHV charges'!$A:$P,COLUMN(F225)+4,FALSE)=0,"",VLOOKUP($A225,'Annex 2 Designated EHV charges'!$A:$P,COLUMN(F225)+4,FALSE)),"")</f>
        <v/>
      </c>
      <c r="G225" s="61" t="str">
        <f>IFERROR(IF(VLOOKUP($A225,'Annex 2 Designated EHV charges'!$A:$P,COLUMN(G225)+4,FALSE)=0,"",VLOOKUP($A225,'Annex 2 Designated EHV charges'!$A:$P,COLUMN(G225)+4,FALSE)),"")</f>
        <v/>
      </c>
      <c r="H225" s="52" t="str">
        <f>IFERROR(IF(VLOOKUP($A225,'Annex 2 Designated EHV charges'!$A:$P,COLUMN(H225)+4,FALSE)=0,"",VLOOKUP($A225,'Annex 2 Designated EHV charges'!$A:$P,COLUMN(H225)+4,FALSE)),"")</f>
        <v/>
      </c>
    </row>
    <row r="226" spans="1:8" x14ac:dyDescent="0.25">
      <c r="A226" s="52" t="str">
        <f t="array" ref="A226">IFERROR(INDEX('Annex 2 Designated EHV charges'!$A$11:$A$260, MATCH(0, IF(ISBLANK('Annex 2 Designated EHV charges'!$A$11:$A$260),1, COUNTIF(A$4:$A225, 'Annex 2 Designated EHV charges'!$A$11:$A$260)), 0)),"")</f>
        <v/>
      </c>
      <c r="B226" s="52" t="str">
        <f>IF($A226="","",VLOOKUP($A226,'Annex 2 Designated EHV charges'!$A:$O,2,0))</f>
        <v/>
      </c>
      <c r="C226" s="59" t="str">
        <f>IF($A226="","",VLOOKUP($A226,'Annex 2 Designated EHV charges'!$A:$O,3,0))</f>
        <v/>
      </c>
      <c r="D226" s="59" t="str">
        <f>IF($A226="","",VLOOKUP($A226,'Annex 2 Designated EHV charges'!$A:$O,7,0))</f>
        <v/>
      </c>
      <c r="E226" s="60" t="str">
        <f>IFERROR(IF(VLOOKUP($A226,'Annex 2 Designated EHV charges'!$A:$P,COLUMN(E226)+4,FALSE)=0,"",VLOOKUP($A226,'Annex 2 Designated EHV charges'!$A:$P,COLUMN(E226)+4,FALSE)),"")</f>
        <v/>
      </c>
      <c r="F226" s="61" t="str">
        <f>IFERROR(IF(VLOOKUP($A226,'Annex 2 Designated EHV charges'!$A:$P,COLUMN(F226)+4,FALSE)=0,"",VLOOKUP($A226,'Annex 2 Designated EHV charges'!$A:$P,COLUMN(F226)+4,FALSE)),"")</f>
        <v/>
      </c>
      <c r="G226" s="61" t="str">
        <f>IFERROR(IF(VLOOKUP($A226,'Annex 2 Designated EHV charges'!$A:$P,COLUMN(G226)+4,FALSE)=0,"",VLOOKUP($A226,'Annex 2 Designated EHV charges'!$A:$P,COLUMN(G226)+4,FALSE)),"")</f>
        <v/>
      </c>
      <c r="H226" s="52" t="str">
        <f>IFERROR(IF(VLOOKUP($A226,'Annex 2 Designated EHV charges'!$A:$P,COLUMN(H226)+4,FALSE)=0,"",VLOOKUP($A226,'Annex 2 Designated EHV charges'!$A:$P,COLUMN(H226)+4,FALSE)),"")</f>
        <v/>
      </c>
    </row>
    <row r="227" spans="1:8" x14ac:dyDescent="0.25">
      <c r="A227" s="52" t="str">
        <f t="array" ref="A227">IFERROR(INDEX('Annex 2 Designated EHV charges'!$A$11:$A$260, MATCH(0, IF(ISBLANK('Annex 2 Designated EHV charges'!$A$11:$A$260),1, COUNTIF(A$4:$A226, 'Annex 2 Designated EHV charges'!$A$11:$A$260)), 0)),"")</f>
        <v/>
      </c>
      <c r="B227" s="52" t="str">
        <f>IF($A227="","",VLOOKUP($A227,'Annex 2 Designated EHV charges'!$A:$O,2,0))</f>
        <v/>
      </c>
      <c r="C227" s="59" t="str">
        <f>IF($A227="","",VLOOKUP($A227,'Annex 2 Designated EHV charges'!$A:$O,3,0))</f>
        <v/>
      </c>
      <c r="D227" s="59" t="str">
        <f>IF($A227="","",VLOOKUP($A227,'Annex 2 Designated EHV charges'!$A:$O,7,0))</f>
        <v/>
      </c>
      <c r="E227" s="60" t="str">
        <f>IFERROR(IF(VLOOKUP($A227,'Annex 2 Designated EHV charges'!$A:$P,COLUMN(E227)+4,FALSE)=0,"",VLOOKUP($A227,'Annex 2 Designated EHV charges'!$A:$P,COLUMN(E227)+4,FALSE)),"")</f>
        <v/>
      </c>
      <c r="F227" s="61" t="str">
        <f>IFERROR(IF(VLOOKUP($A227,'Annex 2 Designated EHV charges'!$A:$P,COLUMN(F227)+4,FALSE)=0,"",VLOOKUP($A227,'Annex 2 Designated EHV charges'!$A:$P,COLUMN(F227)+4,FALSE)),"")</f>
        <v/>
      </c>
      <c r="G227" s="61" t="str">
        <f>IFERROR(IF(VLOOKUP($A227,'Annex 2 Designated EHV charges'!$A:$P,COLUMN(G227)+4,FALSE)=0,"",VLOOKUP($A227,'Annex 2 Designated EHV charges'!$A:$P,COLUMN(G227)+4,FALSE)),"")</f>
        <v/>
      </c>
      <c r="H227" s="52" t="str">
        <f>IFERROR(IF(VLOOKUP($A227,'Annex 2 Designated EHV charges'!$A:$P,COLUMN(H227)+4,FALSE)=0,"",VLOOKUP($A227,'Annex 2 Designated EHV charges'!$A:$P,COLUMN(H227)+4,FALSE)),"")</f>
        <v/>
      </c>
    </row>
    <row r="228" spans="1:8" x14ac:dyDescent="0.25">
      <c r="A228" s="52" t="str">
        <f t="array" ref="A228">IFERROR(INDEX('Annex 2 Designated EHV charges'!$A$11:$A$260, MATCH(0, IF(ISBLANK('Annex 2 Designated EHV charges'!$A$11:$A$260),1, COUNTIF(A$4:$A227, 'Annex 2 Designated EHV charges'!$A$11:$A$260)), 0)),"")</f>
        <v/>
      </c>
      <c r="B228" s="52" t="str">
        <f>IF($A228="","",VLOOKUP($A228,'Annex 2 Designated EHV charges'!$A:$O,2,0))</f>
        <v/>
      </c>
      <c r="C228" s="59" t="str">
        <f>IF($A228="","",VLOOKUP($A228,'Annex 2 Designated EHV charges'!$A:$O,3,0))</f>
        <v/>
      </c>
      <c r="D228" s="59" t="str">
        <f>IF($A228="","",VLOOKUP($A228,'Annex 2 Designated EHV charges'!$A:$O,7,0))</f>
        <v/>
      </c>
      <c r="E228" s="60" t="str">
        <f>IFERROR(IF(VLOOKUP($A228,'Annex 2 Designated EHV charges'!$A:$P,COLUMN(E228)+4,FALSE)=0,"",VLOOKUP($A228,'Annex 2 Designated EHV charges'!$A:$P,COLUMN(E228)+4,FALSE)),"")</f>
        <v/>
      </c>
      <c r="F228" s="61" t="str">
        <f>IFERROR(IF(VLOOKUP($A228,'Annex 2 Designated EHV charges'!$A:$P,COLUMN(F228)+4,FALSE)=0,"",VLOOKUP($A228,'Annex 2 Designated EHV charges'!$A:$P,COLUMN(F228)+4,FALSE)),"")</f>
        <v/>
      </c>
      <c r="G228" s="61" t="str">
        <f>IFERROR(IF(VLOOKUP($A228,'Annex 2 Designated EHV charges'!$A:$P,COLUMN(G228)+4,FALSE)=0,"",VLOOKUP($A228,'Annex 2 Designated EHV charges'!$A:$P,COLUMN(G228)+4,FALSE)),"")</f>
        <v/>
      </c>
      <c r="H228" s="52" t="str">
        <f>IFERROR(IF(VLOOKUP($A228,'Annex 2 Designated EHV charges'!$A:$P,COLUMN(H228)+4,FALSE)=0,"",VLOOKUP($A228,'Annex 2 Designated EHV charges'!$A:$P,COLUMN(H228)+4,FALSE)),"")</f>
        <v/>
      </c>
    </row>
    <row r="229" spans="1:8" x14ac:dyDescent="0.25">
      <c r="A229" s="52" t="str">
        <f t="array" ref="A229">IFERROR(INDEX('Annex 2 Designated EHV charges'!$A$11:$A$260, MATCH(0, IF(ISBLANK('Annex 2 Designated EHV charges'!$A$11:$A$260),1, COUNTIF(A$4:$A228, 'Annex 2 Designated EHV charges'!$A$11:$A$260)), 0)),"")</f>
        <v/>
      </c>
      <c r="B229" s="52" t="str">
        <f>IF($A229="","",VLOOKUP($A229,'Annex 2 Designated EHV charges'!$A:$O,2,0))</f>
        <v/>
      </c>
      <c r="C229" s="59" t="str">
        <f>IF($A229="","",VLOOKUP($A229,'Annex 2 Designated EHV charges'!$A:$O,3,0))</f>
        <v/>
      </c>
      <c r="D229" s="59" t="str">
        <f>IF($A229="","",VLOOKUP($A229,'Annex 2 Designated EHV charges'!$A:$O,7,0))</f>
        <v/>
      </c>
      <c r="E229" s="60" t="str">
        <f>IFERROR(IF(VLOOKUP($A229,'Annex 2 Designated EHV charges'!$A:$P,COLUMN(E229)+4,FALSE)=0,"",VLOOKUP($A229,'Annex 2 Designated EHV charges'!$A:$P,COLUMN(E229)+4,FALSE)),"")</f>
        <v/>
      </c>
      <c r="F229" s="61" t="str">
        <f>IFERROR(IF(VLOOKUP($A229,'Annex 2 Designated EHV charges'!$A:$P,COLUMN(F229)+4,FALSE)=0,"",VLOOKUP($A229,'Annex 2 Designated EHV charges'!$A:$P,COLUMN(F229)+4,FALSE)),"")</f>
        <v/>
      </c>
      <c r="G229" s="61" t="str">
        <f>IFERROR(IF(VLOOKUP($A229,'Annex 2 Designated EHV charges'!$A:$P,COLUMN(G229)+4,FALSE)=0,"",VLOOKUP($A229,'Annex 2 Designated EHV charges'!$A:$P,COLUMN(G229)+4,FALSE)),"")</f>
        <v/>
      </c>
      <c r="H229" s="52" t="str">
        <f>IFERROR(IF(VLOOKUP($A229,'Annex 2 Designated EHV charges'!$A:$P,COLUMN(H229)+4,FALSE)=0,"",VLOOKUP($A229,'Annex 2 Designated EHV charges'!$A:$P,COLUMN(H229)+4,FALSE)),"")</f>
        <v/>
      </c>
    </row>
    <row r="230" spans="1:8" x14ac:dyDescent="0.25">
      <c r="A230" s="52" t="str">
        <f t="array" ref="A230">IFERROR(INDEX('Annex 2 Designated EHV charges'!$A$11:$A$260, MATCH(0, IF(ISBLANK('Annex 2 Designated EHV charges'!$A$11:$A$260),1, COUNTIF(A$4:$A229, 'Annex 2 Designated EHV charges'!$A$11:$A$260)), 0)),"")</f>
        <v/>
      </c>
      <c r="B230" s="52" t="str">
        <f>IF($A230="","",VLOOKUP($A230,'Annex 2 Designated EHV charges'!$A:$O,2,0))</f>
        <v/>
      </c>
      <c r="C230" s="59" t="str">
        <f>IF($A230="","",VLOOKUP($A230,'Annex 2 Designated EHV charges'!$A:$O,3,0))</f>
        <v/>
      </c>
      <c r="D230" s="59" t="str">
        <f>IF($A230="","",VLOOKUP($A230,'Annex 2 Designated EHV charges'!$A:$O,7,0))</f>
        <v/>
      </c>
      <c r="E230" s="60" t="str">
        <f>IFERROR(IF(VLOOKUP($A230,'Annex 2 Designated EHV charges'!$A:$P,COLUMN(E230)+4,FALSE)=0,"",VLOOKUP($A230,'Annex 2 Designated EHV charges'!$A:$P,COLUMN(E230)+4,FALSE)),"")</f>
        <v/>
      </c>
      <c r="F230" s="61" t="str">
        <f>IFERROR(IF(VLOOKUP($A230,'Annex 2 Designated EHV charges'!$A:$P,COLUMN(F230)+4,FALSE)=0,"",VLOOKUP($A230,'Annex 2 Designated EHV charges'!$A:$P,COLUMN(F230)+4,FALSE)),"")</f>
        <v/>
      </c>
      <c r="G230" s="61" t="str">
        <f>IFERROR(IF(VLOOKUP($A230,'Annex 2 Designated EHV charges'!$A:$P,COLUMN(G230)+4,FALSE)=0,"",VLOOKUP($A230,'Annex 2 Designated EHV charges'!$A:$P,COLUMN(G230)+4,FALSE)),"")</f>
        <v/>
      </c>
      <c r="H230" s="52" t="str">
        <f>IFERROR(IF(VLOOKUP($A230,'Annex 2 Designated EHV charges'!$A:$P,COLUMN(H230)+4,FALSE)=0,"",VLOOKUP($A230,'Annex 2 Designated EHV charges'!$A:$P,COLUMN(H230)+4,FALSE)),"")</f>
        <v/>
      </c>
    </row>
    <row r="231" spans="1:8" x14ac:dyDescent="0.25">
      <c r="A231" s="52" t="str">
        <f t="array" ref="A231">IFERROR(INDEX('Annex 2 Designated EHV charges'!$A$11:$A$260, MATCH(0, IF(ISBLANK('Annex 2 Designated EHV charges'!$A$11:$A$260),1, COUNTIF(A$4:$A230, 'Annex 2 Designated EHV charges'!$A$11:$A$260)), 0)),"")</f>
        <v/>
      </c>
      <c r="B231" s="52" t="str">
        <f>IF($A231="","",VLOOKUP($A231,'Annex 2 Designated EHV charges'!$A:$O,2,0))</f>
        <v/>
      </c>
      <c r="C231" s="59" t="str">
        <f>IF($A231="","",VLOOKUP($A231,'Annex 2 Designated EHV charges'!$A:$O,3,0))</f>
        <v/>
      </c>
      <c r="D231" s="59" t="str">
        <f>IF($A231="","",VLOOKUP($A231,'Annex 2 Designated EHV charges'!$A:$O,7,0))</f>
        <v/>
      </c>
      <c r="E231" s="60" t="str">
        <f>IFERROR(IF(VLOOKUP($A231,'Annex 2 Designated EHV charges'!$A:$P,COLUMN(E231)+4,FALSE)=0,"",VLOOKUP($A231,'Annex 2 Designated EHV charges'!$A:$P,COLUMN(E231)+4,FALSE)),"")</f>
        <v/>
      </c>
      <c r="F231" s="61" t="str">
        <f>IFERROR(IF(VLOOKUP($A231,'Annex 2 Designated EHV charges'!$A:$P,COLUMN(F231)+4,FALSE)=0,"",VLOOKUP($A231,'Annex 2 Designated EHV charges'!$A:$P,COLUMN(F231)+4,FALSE)),"")</f>
        <v/>
      </c>
      <c r="G231" s="61" t="str">
        <f>IFERROR(IF(VLOOKUP($A231,'Annex 2 Designated EHV charges'!$A:$P,COLUMN(G231)+4,FALSE)=0,"",VLOOKUP($A231,'Annex 2 Designated EHV charges'!$A:$P,COLUMN(G231)+4,FALSE)),"")</f>
        <v/>
      </c>
      <c r="H231" s="52" t="str">
        <f>IFERROR(IF(VLOOKUP($A231,'Annex 2 Designated EHV charges'!$A:$P,COLUMN(H231)+4,FALSE)=0,"",VLOOKUP($A231,'Annex 2 Designated EHV charges'!$A:$P,COLUMN(H231)+4,FALSE)),"")</f>
        <v/>
      </c>
    </row>
    <row r="232" spans="1:8" x14ac:dyDescent="0.25">
      <c r="A232" s="52" t="str">
        <f t="array" ref="A232">IFERROR(INDEX('Annex 2 Designated EHV charges'!$A$11:$A$260, MATCH(0, IF(ISBLANK('Annex 2 Designated EHV charges'!$A$11:$A$260),1, COUNTIF(A$4:$A231, 'Annex 2 Designated EHV charges'!$A$11:$A$260)), 0)),"")</f>
        <v/>
      </c>
      <c r="B232" s="52" t="str">
        <f>IF($A232="","",VLOOKUP($A232,'Annex 2 Designated EHV charges'!$A:$O,2,0))</f>
        <v/>
      </c>
      <c r="C232" s="59" t="str">
        <f>IF($A232="","",VLOOKUP($A232,'Annex 2 Designated EHV charges'!$A:$O,3,0))</f>
        <v/>
      </c>
      <c r="D232" s="59" t="str">
        <f>IF($A232="","",VLOOKUP($A232,'Annex 2 Designated EHV charges'!$A:$O,7,0))</f>
        <v/>
      </c>
      <c r="E232" s="60" t="str">
        <f>IFERROR(IF(VLOOKUP($A232,'Annex 2 Designated EHV charges'!$A:$P,COLUMN(E232)+4,FALSE)=0,"",VLOOKUP($A232,'Annex 2 Designated EHV charges'!$A:$P,COLUMN(E232)+4,FALSE)),"")</f>
        <v/>
      </c>
      <c r="F232" s="61" t="str">
        <f>IFERROR(IF(VLOOKUP($A232,'Annex 2 Designated EHV charges'!$A:$P,COLUMN(F232)+4,FALSE)=0,"",VLOOKUP($A232,'Annex 2 Designated EHV charges'!$A:$P,COLUMN(F232)+4,FALSE)),"")</f>
        <v/>
      </c>
      <c r="G232" s="61" t="str">
        <f>IFERROR(IF(VLOOKUP($A232,'Annex 2 Designated EHV charges'!$A:$P,COLUMN(G232)+4,FALSE)=0,"",VLOOKUP($A232,'Annex 2 Designated EHV charges'!$A:$P,COLUMN(G232)+4,FALSE)),"")</f>
        <v/>
      </c>
      <c r="H232" s="52" t="str">
        <f>IFERROR(IF(VLOOKUP($A232,'Annex 2 Designated EHV charges'!$A:$P,COLUMN(H232)+4,FALSE)=0,"",VLOOKUP($A232,'Annex 2 Designated EHV charges'!$A:$P,COLUMN(H232)+4,FALSE)),"")</f>
        <v/>
      </c>
    </row>
    <row r="233" spans="1:8" x14ac:dyDescent="0.25">
      <c r="A233" s="52" t="str">
        <f t="array" ref="A233">IFERROR(INDEX('Annex 2 Designated EHV charges'!$A$11:$A$260, MATCH(0, IF(ISBLANK('Annex 2 Designated EHV charges'!$A$11:$A$260),1, COUNTIF(A$4:$A232, 'Annex 2 Designated EHV charges'!$A$11:$A$260)), 0)),"")</f>
        <v/>
      </c>
      <c r="B233" s="52" t="str">
        <f>IF($A233="","",VLOOKUP($A233,'Annex 2 Designated EHV charges'!$A:$O,2,0))</f>
        <v/>
      </c>
      <c r="C233" s="59" t="str">
        <f>IF($A233="","",VLOOKUP($A233,'Annex 2 Designated EHV charges'!$A:$O,3,0))</f>
        <v/>
      </c>
      <c r="D233" s="59" t="str">
        <f>IF($A233="","",VLOOKUP($A233,'Annex 2 Designated EHV charges'!$A:$O,7,0))</f>
        <v/>
      </c>
      <c r="E233" s="60" t="str">
        <f>IFERROR(IF(VLOOKUP($A233,'Annex 2 Designated EHV charges'!$A:$P,COLUMN(E233)+4,FALSE)=0,"",VLOOKUP($A233,'Annex 2 Designated EHV charges'!$A:$P,COLUMN(E233)+4,FALSE)),"")</f>
        <v/>
      </c>
      <c r="F233" s="61" t="str">
        <f>IFERROR(IF(VLOOKUP($A233,'Annex 2 Designated EHV charges'!$A:$P,COLUMN(F233)+4,FALSE)=0,"",VLOOKUP($A233,'Annex 2 Designated EHV charges'!$A:$P,COLUMN(F233)+4,FALSE)),"")</f>
        <v/>
      </c>
      <c r="G233" s="61" t="str">
        <f>IFERROR(IF(VLOOKUP($A233,'Annex 2 Designated EHV charges'!$A:$P,COLUMN(G233)+4,FALSE)=0,"",VLOOKUP($A233,'Annex 2 Designated EHV charges'!$A:$P,COLUMN(G233)+4,FALSE)),"")</f>
        <v/>
      </c>
      <c r="H233" s="52" t="str">
        <f>IFERROR(IF(VLOOKUP($A233,'Annex 2 Designated EHV charges'!$A:$P,COLUMN(H233)+4,FALSE)=0,"",VLOOKUP($A233,'Annex 2 Designated EHV charges'!$A:$P,COLUMN(H233)+4,FALSE)),"")</f>
        <v/>
      </c>
    </row>
    <row r="234" spans="1:8" x14ac:dyDescent="0.25">
      <c r="A234" s="52" t="str">
        <f t="array" ref="A234">IFERROR(INDEX('Annex 2 Designated EHV charges'!$A$11:$A$260, MATCH(0, IF(ISBLANK('Annex 2 Designated EHV charges'!$A$11:$A$260),1, COUNTIF(A$4:$A233, 'Annex 2 Designated EHV charges'!$A$11:$A$260)), 0)),"")</f>
        <v/>
      </c>
      <c r="B234" s="52" t="str">
        <f>IF($A234="","",VLOOKUP($A234,'Annex 2 Designated EHV charges'!$A:$O,2,0))</f>
        <v/>
      </c>
      <c r="C234" s="59" t="str">
        <f>IF($A234="","",VLOOKUP($A234,'Annex 2 Designated EHV charges'!$A:$O,3,0))</f>
        <v/>
      </c>
      <c r="D234" s="59" t="str">
        <f>IF($A234="","",VLOOKUP($A234,'Annex 2 Designated EHV charges'!$A:$O,7,0))</f>
        <v/>
      </c>
      <c r="E234" s="60" t="str">
        <f>IFERROR(IF(VLOOKUP($A234,'Annex 2 Designated EHV charges'!$A:$P,COLUMN(E234)+4,FALSE)=0,"",VLOOKUP($A234,'Annex 2 Designated EHV charges'!$A:$P,COLUMN(E234)+4,FALSE)),"")</f>
        <v/>
      </c>
      <c r="F234" s="61" t="str">
        <f>IFERROR(IF(VLOOKUP($A234,'Annex 2 Designated EHV charges'!$A:$P,COLUMN(F234)+4,FALSE)=0,"",VLOOKUP($A234,'Annex 2 Designated EHV charges'!$A:$P,COLUMN(F234)+4,FALSE)),"")</f>
        <v/>
      </c>
      <c r="G234" s="61" t="str">
        <f>IFERROR(IF(VLOOKUP($A234,'Annex 2 Designated EHV charges'!$A:$P,COLUMN(G234)+4,FALSE)=0,"",VLOOKUP($A234,'Annex 2 Designated EHV charges'!$A:$P,COLUMN(G234)+4,FALSE)),"")</f>
        <v/>
      </c>
      <c r="H234" s="52" t="str">
        <f>IFERROR(IF(VLOOKUP($A234,'Annex 2 Designated EHV charges'!$A:$P,COLUMN(H234)+4,FALSE)=0,"",VLOOKUP($A234,'Annex 2 Designated EHV charges'!$A:$P,COLUMN(H234)+4,FALSE)),"")</f>
        <v/>
      </c>
    </row>
    <row r="235" spans="1:8" x14ac:dyDescent="0.25">
      <c r="A235" s="52" t="str">
        <f t="array" ref="A235">IFERROR(INDEX('Annex 2 Designated EHV charges'!$A$11:$A$260, MATCH(0, IF(ISBLANK('Annex 2 Designated EHV charges'!$A$11:$A$260),1, COUNTIF(A$4:$A234, 'Annex 2 Designated EHV charges'!$A$11:$A$260)), 0)),"")</f>
        <v/>
      </c>
      <c r="B235" s="52" t="str">
        <f>IF($A235="","",VLOOKUP($A235,'Annex 2 Designated EHV charges'!$A:$O,2,0))</f>
        <v/>
      </c>
      <c r="C235" s="59" t="str">
        <f>IF($A235="","",VLOOKUP($A235,'Annex 2 Designated EHV charges'!$A:$O,3,0))</f>
        <v/>
      </c>
      <c r="D235" s="59" t="str">
        <f>IF($A235="","",VLOOKUP($A235,'Annex 2 Designated EHV charges'!$A:$O,7,0))</f>
        <v/>
      </c>
      <c r="E235" s="60" t="str">
        <f>IFERROR(IF(VLOOKUP($A235,'Annex 2 Designated EHV charges'!$A:$P,COLUMN(E235)+4,FALSE)=0,"",VLOOKUP($A235,'Annex 2 Designated EHV charges'!$A:$P,COLUMN(E235)+4,FALSE)),"")</f>
        <v/>
      </c>
      <c r="F235" s="61" t="str">
        <f>IFERROR(IF(VLOOKUP($A235,'Annex 2 Designated EHV charges'!$A:$P,COLUMN(F235)+4,FALSE)=0,"",VLOOKUP($A235,'Annex 2 Designated EHV charges'!$A:$P,COLUMN(F235)+4,FALSE)),"")</f>
        <v/>
      </c>
      <c r="G235" s="61" t="str">
        <f>IFERROR(IF(VLOOKUP($A235,'Annex 2 Designated EHV charges'!$A:$P,COLUMN(G235)+4,FALSE)=0,"",VLOOKUP($A235,'Annex 2 Designated EHV charges'!$A:$P,COLUMN(G235)+4,FALSE)),"")</f>
        <v/>
      </c>
      <c r="H235" s="52" t="str">
        <f>IFERROR(IF(VLOOKUP($A235,'Annex 2 Designated EHV charges'!$A:$P,COLUMN(H235)+4,FALSE)=0,"",VLOOKUP($A235,'Annex 2 Designated EHV charges'!$A:$P,COLUMN(H235)+4,FALSE)),"")</f>
        <v/>
      </c>
    </row>
    <row r="236" spans="1:8" x14ac:dyDescent="0.25">
      <c r="A236" s="52" t="str">
        <f t="array" ref="A236">IFERROR(INDEX('Annex 2 Designated EHV charges'!$A$11:$A$260, MATCH(0, IF(ISBLANK('Annex 2 Designated EHV charges'!$A$11:$A$260),1, COUNTIF(A$4:$A235, 'Annex 2 Designated EHV charges'!$A$11:$A$260)), 0)),"")</f>
        <v/>
      </c>
      <c r="B236" s="52" t="str">
        <f>IF($A236="","",VLOOKUP($A236,'Annex 2 Designated EHV charges'!$A:$O,2,0))</f>
        <v/>
      </c>
      <c r="C236" s="59" t="str">
        <f>IF($A236="","",VLOOKUP($A236,'Annex 2 Designated EHV charges'!$A:$O,3,0))</f>
        <v/>
      </c>
      <c r="D236" s="59" t="str">
        <f>IF($A236="","",VLOOKUP($A236,'Annex 2 Designated EHV charges'!$A:$O,7,0))</f>
        <v/>
      </c>
      <c r="E236" s="60" t="str">
        <f>IFERROR(IF(VLOOKUP($A236,'Annex 2 Designated EHV charges'!$A:$P,COLUMN(E236)+4,FALSE)=0,"",VLOOKUP($A236,'Annex 2 Designated EHV charges'!$A:$P,COLUMN(E236)+4,FALSE)),"")</f>
        <v/>
      </c>
      <c r="F236" s="61" t="str">
        <f>IFERROR(IF(VLOOKUP($A236,'Annex 2 Designated EHV charges'!$A:$P,COLUMN(F236)+4,FALSE)=0,"",VLOOKUP($A236,'Annex 2 Designated EHV charges'!$A:$P,COLUMN(F236)+4,FALSE)),"")</f>
        <v/>
      </c>
      <c r="G236" s="61" t="str">
        <f>IFERROR(IF(VLOOKUP($A236,'Annex 2 Designated EHV charges'!$A:$P,COLUMN(G236)+4,FALSE)=0,"",VLOOKUP($A236,'Annex 2 Designated EHV charges'!$A:$P,COLUMN(G236)+4,FALSE)),"")</f>
        <v/>
      </c>
      <c r="H236" s="52" t="str">
        <f>IFERROR(IF(VLOOKUP($A236,'Annex 2 Designated EHV charges'!$A:$P,COLUMN(H236)+4,FALSE)=0,"",VLOOKUP($A236,'Annex 2 Designated EHV charges'!$A:$P,COLUMN(H236)+4,FALSE)),"")</f>
        <v/>
      </c>
    </row>
    <row r="237" spans="1:8" x14ac:dyDescent="0.25">
      <c r="A237" s="52" t="str">
        <f t="array" ref="A237">IFERROR(INDEX('Annex 2 Designated EHV charges'!$A$11:$A$260, MATCH(0, IF(ISBLANK('Annex 2 Designated EHV charges'!$A$11:$A$260),1, COUNTIF(A$4:$A236, 'Annex 2 Designated EHV charges'!$A$11:$A$260)), 0)),"")</f>
        <v/>
      </c>
      <c r="B237" s="52" t="str">
        <f>IF($A237="","",VLOOKUP($A237,'Annex 2 Designated EHV charges'!$A:$O,2,0))</f>
        <v/>
      </c>
      <c r="C237" s="59" t="str">
        <f>IF($A237="","",VLOOKUP($A237,'Annex 2 Designated EHV charges'!$A:$O,3,0))</f>
        <v/>
      </c>
      <c r="D237" s="59" t="str">
        <f>IF($A237="","",VLOOKUP($A237,'Annex 2 Designated EHV charges'!$A:$O,7,0))</f>
        <v/>
      </c>
      <c r="E237" s="60" t="str">
        <f>IFERROR(IF(VLOOKUP($A237,'Annex 2 Designated EHV charges'!$A:$P,COLUMN(E237)+4,FALSE)=0,"",VLOOKUP($A237,'Annex 2 Designated EHV charges'!$A:$P,COLUMN(E237)+4,FALSE)),"")</f>
        <v/>
      </c>
      <c r="F237" s="61" t="str">
        <f>IFERROR(IF(VLOOKUP($A237,'Annex 2 Designated EHV charges'!$A:$P,COLUMN(F237)+4,FALSE)=0,"",VLOOKUP($A237,'Annex 2 Designated EHV charges'!$A:$P,COLUMN(F237)+4,FALSE)),"")</f>
        <v/>
      </c>
      <c r="G237" s="61" t="str">
        <f>IFERROR(IF(VLOOKUP($A237,'Annex 2 Designated EHV charges'!$A:$P,COLUMN(G237)+4,FALSE)=0,"",VLOOKUP($A237,'Annex 2 Designated EHV charges'!$A:$P,COLUMN(G237)+4,FALSE)),"")</f>
        <v/>
      </c>
      <c r="H237" s="52" t="str">
        <f>IFERROR(IF(VLOOKUP($A237,'Annex 2 Designated EHV charges'!$A:$P,COLUMN(H237)+4,FALSE)=0,"",VLOOKUP($A237,'Annex 2 Designated EHV charges'!$A:$P,COLUMN(H237)+4,FALSE)),"")</f>
        <v/>
      </c>
    </row>
    <row r="238" spans="1:8" x14ac:dyDescent="0.25">
      <c r="A238" s="52" t="str">
        <f t="array" ref="A238">IFERROR(INDEX('Annex 2 Designated EHV charges'!$A$11:$A$260, MATCH(0, IF(ISBLANK('Annex 2 Designated EHV charges'!$A$11:$A$260),1, COUNTIF(A$4:$A237, 'Annex 2 Designated EHV charges'!$A$11:$A$260)), 0)),"")</f>
        <v/>
      </c>
      <c r="B238" s="52" t="str">
        <f>IF($A238="","",VLOOKUP($A238,'Annex 2 Designated EHV charges'!$A:$O,2,0))</f>
        <v/>
      </c>
      <c r="C238" s="59" t="str">
        <f>IF($A238="","",VLOOKUP($A238,'Annex 2 Designated EHV charges'!$A:$O,3,0))</f>
        <v/>
      </c>
      <c r="D238" s="59" t="str">
        <f>IF($A238="","",VLOOKUP($A238,'Annex 2 Designated EHV charges'!$A:$O,7,0))</f>
        <v/>
      </c>
      <c r="E238" s="60" t="str">
        <f>IFERROR(IF(VLOOKUP($A238,'Annex 2 Designated EHV charges'!$A:$P,COLUMN(E238)+4,FALSE)=0,"",VLOOKUP($A238,'Annex 2 Designated EHV charges'!$A:$P,COLUMN(E238)+4,FALSE)),"")</f>
        <v/>
      </c>
      <c r="F238" s="61" t="str">
        <f>IFERROR(IF(VLOOKUP($A238,'Annex 2 Designated EHV charges'!$A:$P,COLUMN(F238)+4,FALSE)=0,"",VLOOKUP($A238,'Annex 2 Designated EHV charges'!$A:$P,COLUMN(F238)+4,FALSE)),"")</f>
        <v/>
      </c>
      <c r="G238" s="61" t="str">
        <f>IFERROR(IF(VLOOKUP($A238,'Annex 2 Designated EHV charges'!$A:$P,COLUMN(G238)+4,FALSE)=0,"",VLOOKUP($A238,'Annex 2 Designated EHV charges'!$A:$P,COLUMN(G238)+4,FALSE)),"")</f>
        <v/>
      </c>
      <c r="H238" s="52" t="str">
        <f>IFERROR(IF(VLOOKUP($A238,'Annex 2 Designated EHV charges'!$A:$P,COLUMN(H238)+4,FALSE)=0,"",VLOOKUP($A238,'Annex 2 Designated EHV charges'!$A:$P,COLUMN(H238)+4,FALSE)),"")</f>
        <v/>
      </c>
    </row>
    <row r="239" spans="1:8" x14ac:dyDescent="0.25">
      <c r="A239" s="52" t="str">
        <f t="array" ref="A239">IFERROR(INDEX('Annex 2 Designated EHV charges'!$A$11:$A$260, MATCH(0, IF(ISBLANK('Annex 2 Designated EHV charges'!$A$11:$A$260),1, COUNTIF(A$4:$A238, 'Annex 2 Designated EHV charges'!$A$11:$A$260)), 0)),"")</f>
        <v/>
      </c>
      <c r="B239" s="52" t="str">
        <f>IF($A239="","",VLOOKUP($A239,'Annex 2 Designated EHV charges'!$A:$O,2,0))</f>
        <v/>
      </c>
      <c r="C239" s="59" t="str">
        <f>IF($A239="","",VLOOKUP($A239,'Annex 2 Designated EHV charges'!$A:$O,3,0))</f>
        <v/>
      </c>
      <c r="D239" s="59" t="str">
        <f>IF($A239="","",VLOOKUP($A239,'Annex 2 Designated EHV charges'!$A:$O,7,0))</f>
        <v/>
      </c>
      <c r="E239" s="60" t="str">
        <f>IFERROR(IF(VLOOKUP($A239,'Annex 2 Designated EHV charges'!$A:$P,COLUMN(E239)+4,FALSE)=0,"",VLOOKUP($A239,'Annex 2 Designated EHV charges'!$A:$P,COLUMN(E239)+4,FALSE)),"")</f>
        <v/>
      </c>
      <c r="F239" s="61" t="str">
        <f>IFERROR(IF(VLOOKUP($A239,'Annex 2 Designated EHV charges'!$A:$P,COLUMN(F239)+4,FALSE)=0,"",VLOOKUP($A239,'Annex 2 Designated EHV charges'!$A:$P,COLUMN(F239)+4,FALSE)),"")</f>
        <v/>
      </c>
      <c r="G239" s="61" t="str">
        <f>IFERROR(IF(VLOOKUP($A239,'Annex 2 Designated EHV charges'!$A:$P,COLUMN(G239)+4,FALSE)=0,"",VLOOKUP($A239,'Annex 2 Designated EHV charges'!$A:$P,COLUMN(G239)+4,FALSE)),"")</f>
        <v/>
      </c>
      <c r="H239" s="52" t="str">
        <f>IFERROR(IF(VLOOKUP($A239,'Annex 2 Designated EHV charges'!$A:$P,COLUMN(H239)+4,FALSE)=0,"",VLOOKUP($A239,'Annex 2 Designated EHV charges'!$A:$P,COLUMN(H239)+4,FALSE)),"")</f>
        <v/>
      </c>
    </row>
    <row r="240" spans="1:8" x14ac:dyDescent="0.25">
      <c r="A240" s="52" t="str">
        <f t="array" ref="A240">IFERROR(INDEX('Annex 2 Designated EHV charges'!$A$11:$A$260, MATCH(0, IF(ISBLANK('Annex 2 Designated EHV charges'!$A$11:$A$260),1, COUNTIF(A$4:$A239, 'Annex 2 Designated EHV charges'!$A$11:$A$260)), 0)),"")</f>
        <v/>
      </c>
      <c r="B240" s="52" t="str">
        <f>IF($A240="","",VLOOKUP($A240,'Annex 2 Designated EHV charges'!$A:$O,2,0))</f>
        <v/>
      </c>
      <c r="C240" s="59" t="str">
        <f>IF($A240="","",VLOOKUP($A240,'Annex 2 Designated EHV charges'!$A:$O,3,0))</f>
        <v/>
      </c>
      <c r="D240" s="59" t="str">
        <f>IF($A240="","",VLOOKUP($A240,'Annex 2 Designated EHV charges'!$A:$O,7,0))</f>
        <v/>
      </c>
      <c r="E240" s="60" t="str">
        <f>IFERROR(IF(VLOOKUP($A240,'Annex 2 Designated EHV charges'!$A:$P,COLUMN(E240)+4,FALSE)=0,"",VLOOKUP($A240,'Annex 2 Designated EHV charges'!$A:$P,COLUMN(E240)+4,FALSE)),"")</f>
        <v/>
      </c>
      <c r="F240" s="61" t="str">
        <f>IFERROR(IF(VLOOKUP($A240,'Annex 2 Designated EHV charges'!$A:$P,COLUMN(F240)+4,FALSE)=0,"",VLOOKUP($A240,'Annex 2 Designated EHV charges'!$A:$P,COLUMN(F240)+4,FALSE)),"")</f>
        <v/>
      </c>
      <c r="G240" s="61" t="str">
        <f>IFERROR(IF(VLOOKUP($A240,'Annex 2 Designated EHV charges'!$A:$P,COLUMN(G240)+4,FALSE)=0,"",VLOOKUP($A240,'Annex 2 Designated EHV charges'!$A:$P,COLUMN(G240)+4,FALSE)),"")</f>
        <v/>
      </c>
      <c r="H240" s="52" t="str">
        <f>IFERROR(IF(VLOOKUP($A240,'Annex 2 Designated EHV charges'!$A:$P,COLUMN(H240)+4,FALSE)=0,"",VLOOKUP($A240,'Annex 2 Designated EHV charges'!$A:$P,COLUMN(H240)+4,FALSE)),"")</f>
        <v/>
      </c>
    </row>
    <row r="241" spans="1:8" x14ac:dyDescent="0.25">
      <c r="A241" s="52" t="str">
        <f t="array" ref="A241">IFERROR(INDEX('Annex 2 Designated EHV charges'!$A$11:$A$260, MATCH(0, IF(ISBLANK('Annex 2 Designated EHV charges'!$A$11:$A$260),1, COUNTIF(A$4:$A240, 'Annex 2 Designated EHV charges'!$A$11:$A$260)), 0)),"")</f>
        <v/>
      </c>
      <c r="B241" s="52" t="str">
        <f>IF($A241="","",VLOOKUP($A241,'Annex 2 Designated EHV charges'!$A:$O,2,0))</f>
        <v/>
      </c>
      <c r="C241" s="59" t="str">
        <f>IF($A241="","",VLOOKUP($A241,'Annex 2 Designated EHV charges'!$A:$O,3,0))</f>
        <v/>
      </c>
      <c r="D241" s="59" t="str">
        <f>IF($A241="","",VLOOKUP($A241,'Annex 2 Designated EHV charges'!$A:$O,7,0))</f>
        <v/>
      </c>
      <c r="E241" s="60" t="str">
        <f>IFERROR(IF(VLOOKUP($A241,'Annex 2 Designated EHV charges'!$A:$P,COLUMN(E241)+4,FALSE)=0,"",VLOOKUP($A241,'Annex 2 Designated EHV charges'!$A:$P,COLUMN(E241)+4,FALSE)),"")</f>
        <v/>
      </c>
      <c r="F241" s="61" t="str">
        <f>IFERROR(IF(VLOOKUP($A241,'Annex 2 Designated EHV charges'!$A:$P,COLUMN(F241)+4,FALSE)=0,"",VLOOKUP($A241,'Annex 2 Designated EHV charges'!$A:$P,COLUMN(F241)+4,FALSE)),"")</f>
        <v/>
      </c>
      <c r="G241" s="61" t="str">
        <f>IFERROR(IF(VLOOKUP($A241,'Annex 2 Designated EHV charges'!$A:$P,COLUMN(G241)+4,FALSE)=0,"",VLOOKUP($A241,'Annex 2 Designated EHV charges'!$A:$P,COLUMN(G241)+4,FALSE)),"")</f>
        <v/>
      </c>
      <c r="H241" s="52" t="str">
        <f>IFERROR(IF(VLOOKUP($A241,'Annex 2 Designated EHV charges'!$A:$P,COLUMN(H241)+4,FALSE)=0,"",VLOOKUP($A241,'Annex 2 Designated EHV charges'!$A:$P,COLUMN(H241)+4,FALSE)),"")</f>
        <v/>
      </c>
    </row>
    <row r="242" spans="1:8" x14ac:dyDescent="0.25">
      <c r="A242" s="52" t="str">
        <f t="array" ref="A242">IFERROR(INDEX('Annex 2 Designated EHV charges'!$A$11:$A$260, MATCH(0, IF(ISBLANK('Annex 2 Designated EHV charges'!$A$11:$A$260),1, COUNTIF(A$4:$A241, 'Annex 2 Designated EHV charges'!$A$11:$A$260)), 0)),"")</f>
        <v/>
      </c>
      <c r="B242" s="52" t="str">
        <f>IF($A242="","",VLOOKUP($A242,'Annex 2 Designated EHV charges'!$A:$O,2,0))</f>
        <v/>
      </c>
      <c r="C242" s="59" t="str">
        <f>IF($A242="","",VLOOKUP($A242,'Annex 2 Designated EHV charges'!$A:$O,3,0))</f>
        <v/>
      </c>
      <c r="D242" s="59" t="str">
        <f>IF($A242="","",VLOOKUP($A242,'Annex 2 Designated EHV charges'!$A:$O,7,0))</f>
        <v/>
      </c>
      <c r="E242" s="60" t="str">
        <f>IFERROR(IF(VLOOKUP($A242,'Annex 2 Designated EHV charges'!$A:$P,COLUMN(E242)+4,FALSE)=0,"",VLOOKUP($A242,'Annex 2 Designated EHV charges'!$A:$P,COLUMN(E242)+4,FALSE)),"")</f>
        <v/>
      </c>
      <c r="F242" s="61" t="str">
        <f>IFERROR(IF(VLOOKUP($A242,'Annex 2 Designated EHV charges'!$A:$P,COLUMN(F242)+4,FALSE)=0,"",VLOOKUP($A242,'Annex 2 Designated EHV charges'!$A:$P,COLUMN(F242)+4,FALSE)),"")</f>
        <v/>
      </c>
      <c r="G242" s="61" t="str">
        <f>IFERROR(IF(VLOOKUP($A242,'Annex 2 Designated EHV charges'!$A:$P,COLUMN(G242)+4,FALSE)=0,"",VLOOKUP($A242,'Annex 2 Designated EHV charges'!$A:$P,COLUMN(G242)+4,FALSE)),"")</f>
        <v/>
      </c>
      <c r="H242" s="52" t="str">
        <f>IFERROR(IF(VLOOKUP($A242,'Annex 2 Designated EHV charges'!$A:$P,COLUMN(H242)+4,FALSE)=0,"",VLOOKUP($A242,'Annex 2 Designated EHV charges'!$A:$P,COLUMN(H242)+4,FALSE)),"")</f>
        <v/>
      </c>
    </row>
    <row r="243" spans="1:8" x14ac:dyDescent="0.25">
      <c r="A243" s="52" t="str">
        <f t="array" ref="A243">IFERROR(INDEX('Annex 2 Designated EHV charges'!$A$11:$A$260, MATCH(0, IF(ISBLANK('Annex 2 Designated EHV charges'!$A$11:$A$260),1, COUNTIF(A$4:$A242, 'Annex 2 Designated EHV charges'!$A$11:$A$260)), 0)),"")</f>
        <v/>
      </c>
      <c r="B243" s="52" t="str">
        <f>IF($A243="","",VLOOKUP($A243,'Annex 2 Designated EHV charges'!$A:$O,2,0))</f>
        <v/>
      </c>
      <c r="C243" s="59" t="str">
        <f>IF($A243="","",VLOOKUP($A243,'Annex 2 Designated EHV charges'!$A:$O,3,0))</f>
        <v/>
      </c>
      <c r="D243" s="59" t="str">
        <f>IF($A243="","",VLOOKUP($A243,'Annex 2 Designated EHV charges'!$A:$O,7,0))</f>
        <v/>
      </c>
      <c r="E243" s="60" t="str">
        <f>IFERROR(IF(VLOOKUP($A243,'Annex 2 Designated EHV charges'!$A:$P,COLUMN(E243)+4,FALSE)=0,"",VLOOKUP($A243,'Annex 2 Designated EHV charges'!$A:$P,COLUMN(E243)+4,FALSE)),"")</f>
        <v/>
      </c>
      <c r="F243" s="61" t="str">
        <f>IFERROR(IF(VLOOKUP($A243,'Annex 2 Designated EHV charges'!$A:$P,COLUMN(F243)+4,FALSE)=0,"",VLOOKUP($A243,'Annex 2 Designated EHV charges'!$A:$P,COLUMN(F243)+4,FALSE)),"")</f>
        <v/>
      </c>
      <c r="G243" s="61" t="str">
        <f>IFERROR(IF(VLOOKUP($A243,'Annex 2 Designated EHV charges'!$A:$P,COLUMN(G243)+4,FALSE)=0,"",VLOOKUP($A243,'Annex 2 Designated EHV charges'!$A:$P,COLUMN(G243)+4,FALSE)),"")</f>
        <v/>
      </c>
      <c r="H243" s="52" t="str">
        <f>IFERROR(IF(VLOOKUP($A243,'Annex 2 Designated EHV charges'!$A:$P,COLUMN(H243)+4,FALSE)=0,"",VLOOKUP($A243,'Annex 2 Designated EHV charges'!$A:$P,COLUMN(H243)+4,FALSE)),"")</f>
        <v/>
      </c>
    </row>
    <row r="244" spans="1:8" x14ac:dyDescent="0.25">
      <c r="A244" s="52" t="str">
        <f t="array" ref="A244">IFERROR(INDEX('Annex 2 Designated EHV charges'!$A$11:$A$260, MATCH(0, IF(ISBLANK('Annex 2 Designated EHV charges'!$A$11:$A$260),1, COUNTIF(A$4:$A243, 'Annex 2 Designated EHV charges'!$A$11:$A$260)), 0)),"")</f>
        <v/>
      </c>
      <c r="B244" s="52" t="str">
        <f>IF($A244="","",VLOOKUP($A244,'Annex 2 Designated EHV charges'!$A:$O,2,0))</f>
        <v/>
      </c>
      <c r="C244" s="59" t="str">
        <f>IF($A244="","",VLOOKUP($A244,'Annex 2 Designated EHV charges'!$A:$O,3,0))</f>
        <v/>
      </c>
      <c r="D244" s="59" t="str">
        <f>IF($A244="","",VLOOKUP($A244,'Annex 2 Designated EHV charges'!$A:$O,7,0))</f>
        <v/>
      </c>
      <c r="E244" s="60" t="str">
        <f>IFERROR(IF(VLOOKUP($A244,'Annex 2 Designated EHV charges'!$A:$P,COLUMN(E244)+4,FALSE)=0,"",VLOOKUP($A244,'Annex 2 Designated EHV charges'!$A:$P,COLUMN(E244)+4,FALSE)),"")</f>
        <v/>
      </c>
      <c r="F244" s="61" t="str">
        <f>IFERROR(IF(VLOOKUP($A244,'Annex 2 Designated EHV charges'!$A:$P,COLUMN(F244)+4,FALSE)=0,"",VLOOKUP($A244,'Annex 2 Designated EHV charges'!$A:$P,COLUMN(F244)+4,FALSE)),"")</f>
        <v/>
      </c>
      <c r="G244" s="61" t="str">
        <f>IFERROR(IF(VLOOKUP($A244,'Annex 2 Designated EHV charges'!$A:$P,COLUMN(G244)+4,FALSE)=0,"",VLOOKUP($A244,'Annex 2 Designated EHV charges'!$A:$P,COLUMN(G244)+4,FALSE)),"")</f>
        <v/>
      </c>
      <c r="H244" s="52" t="str">
        <f>IFERROR(IF(VLOOKUP($A244,'Annex 2 Designated EHV charges'!$A:$P,COLUMN(H244)+4,FALSE)=0,"",VLOOKUP($A244,'Annex 2 Designated EHV charges'!$A:$P,COLUMN(H244)+4,FALSE)),"")</f>
        <v/>
      </c>
    </row>
    <row r="245" spans="1:8" x14ac:dyDescent="0.25">
      <c r="A245" s="52" t="str">
        <f t="array" ref="A245">IFERROR(INDEX('Annex 2 Designated EHV charges'!$A$11:$A$260, MATCH(0, IF(ISBLANK('Annex 2 Designated EHV charges'!$A$11:$A$260),1, COUNTIF(A$4:$A244, 'Annex 2 Designated EHV charges'!$A$11:$A$260)), 0)),"")</f>
        <v/>
      </c>
      <c r="B245" s="52" t="str">
        <f>IF($A245="","",VLOOKUP($A245,'Annex 2 Designated EHV charges'!$A:$O,2,0))</f>
        <v/>
      </c>
      <c r="C245" s="59" t="str">
        <f>IF($A245="","",VLOOKUP($A245,'Annex 2 Designated EHV charges'!$A:$O,3,0))</f>
        <v/>
      </c>
      <c r="D245" s="59" t="str">
        <f>IF($A245="","",VLOOKUP($A245,'Annex 2 Designated EHV charges'!$A:$O,7,0))</f>
        <v/>
      </c>
      <c r="E245" s="60" t="str">
        <f>IFERROR(IF(VLOOKUP($A245,'Annex 2 Designated EHV charges'!$A:$P,COLUMN(E245)+4,FALSE)=0,"",VLOOKUP($A245,'Annex 2 Designated EHV charges'!$A:$P,COLUMN(E245)+4,FALSE)),"")</f>
        <v/>
      </c>
      <c r="F245" s="61" t="str">
        <f>IFERROR(IF(VLOOKUP($A245,'Annex 2 Designated EHV charges'!$A:$P,COLUMN(F245)+4,FALSE)=0,"",VLOOKUP($A245,'Annex 2 Designated EHV charges'!$A:$P,COLUMN(F245)+4,FALSE)),"")</f>
        <v/>
      </c>
      <c r="G245" s="61" t="str">
        <f>IFERROR(IF(VLOOKUP($A245,'Annex 2 Designated EHV charges'!$A:$P,COLUMN(G245)+4,FALSE)=0,"",VLOOKUP($A245,'Annex 2 Designated EHV charges'!$A:$P,COLUMN(G245)+4,FALSE)),"")</f>
        <v/>
      </c>
      <c r="H245" s="52" t="str">
        <f>IFERROR(IF(VLOOKUP($A245,'Annex 2 Designated EHV charges'!$A:$P,COLUMN(H245)+4,FALSE)=0,"",VLOOKUP($A245,'Annex 2 Designated EHV charges'!$A:$P,COLUMN(H245)+4,FALSE)),"")</f>
        <v/>
      </c>
    </row>
    <row r="246" spans="1:8" x14ac:dyDescent="0.25">
      <c r="A246" s="52" t="str">
        <f t="array" ref="A246">IFERROR(INDEX('Annex 2 Designated EHV charges'!$A$11:$A$260, MATCH(0, IF(ISBLANK('Annex 2 Designated EHV charges'!$A$11:$A$260),1, COUNTIF(A$4:$A245, 'Annex 2 Designated EHV charges'!$A$11:$A$260)), 0)),"")</f>
        <v/>
      </c>
      <c r="B246" s="52" t="str">
        <f>IF($A246="","",VLOOKUP($A246,'Annex 2 Designated EHV charges'!$A:$O,2,0))</f>
        <v/>
      </c>
      <c r="C246" s="59" t="str">
        <f>IF($A246="","",VLOOKUP($A246,'Annex 2 Designated EHV charges'!$A:$O,3,0))</f>
        <v/>
      </c>
      <c r="D246" s="59" t="str">
        <f>IF($A246="","",VLOOKUP($A246,'Annex 2 Designated EHV charges'!$A:$O,7,0))</f>
        <v/>
      </c>
      <c r="E246" s="60" t="str">
        <f>IFERROR(IF(VLOOKUP($A246,'Annex 2 Designated EHV charges'!$A:$P,COLUMN(E246)+4,FALSE)=0,"",VLOOKUP($A246,'Annex 2 Designated EHV charges'!$A:$P,COLUMN(E246)+4,FALSE)),"")</f>
        <v/>
      </c>
      <c r="F246" s="61" t="str">
        <f>IFERROR(IF(VLOOKUP($A246,'Annex 2 Designated EHV charges'!$A:$P,COLUMN(F246)+4,FALSE)=0,"",VLOOKUP($A246,'Annex 2 Designated EHV charges'!$A:$P,COLUMN(F246)+4,FALSE)),"")</f>
        <v/>
      </c>
      <c r="G246" s="61" t="str">
        <f>IFERROR(IF(VLOOKUP($A246,'Annex 2 Designated EHV charges'!$A:$P,COLUMN(G246)+4,FALSE)=0,"",VLOOKUP($A246,'Annex 2 Designated EHV charges'!$A:$P,COLUMN(G246)+4,FALSE)),"")</f>
        <v/>
      </c>
      <c r="H246" s="52" t="str">
        <f>IFERROR(IF(VLOOKUP($A246,'Annex 2 Designated EHV charges'!$A:$P,COLUMN(H246)+4,FALSE)=0,"",VLOOKUP($A246,'Annex 2 Designated EHV charges'!$A:$P,COLUMN(H246)+4,FALSE)),"")</f>
        <v/>
      </c>
    </row>
    <row r="247" spans="1:8" x14ac:dyDescent="0.25">
      <c r="A247" s="52" t="str">
        <f t="array" ref="A247">IFERROR(INDEX('Annex 2 Designated EHV charges'!$A$11:$A$260, MATCH(0, IF(ISBLANK('Annex 2 Designated EHV charges'!$A$11:$A$260),1, COUNTIF(A$4:$A246, 'Annex 2 Designated EHV charges'!$A$11:$A$260)), 0)),"")</f>
        <v/>
      </c>
      <c r="B247" s="52" t="str">
        <f>IF($A247="","",VLOOKUP($A247,'Annex 2 Designated EHV charges'!$A:$O,2,0))</f>
        <v/>
      </c>
      <c r="C247" s="59" t="str">
        <f>IF($A247="","",VLOOKUP($A247,'Annex 2 Designated EHV charges'!$A:$O,3,0))</f>
        <v/>
      </c>
      <c r="D247" s="59" t="str">
        <f>IF($A247="","",VLOOKUP($A247,'Annex 2 Designated EHV charges'!$A:$O,7,0))</f>
        <v/>
      </c>
      <c r="E247" s="60" t="str">
        <f>IFERROR(IF(VLOOKUP($A247,'Annex 2 Designated EHV charges'!$A:$P,COLUMN(E247)+4,FALSE)=0,"",VLOOKUP($A247,'Annex 2 Designated EHV charges'!$A:$P,COLUMN(E247)+4,FALSE)),"")</f>
        <v/>
      </c>
      <c r="F247" s="61" t="str">
        <f>IFERROR(IF(VLOOKUP($A247,'Annex 2 Designated EHV charges'!$A:$P,COLUMN(F247)+4,FALSE)=0,"",VLOOKUP($A247,'Annex 2 Designated EHV charges'!$A:$P,COLUMN(F247)+4,FALSE)),"")</f>
        <v/>
      </c>
      <c r="G247" s="61" t="str">
        <f>IFERROR(IF(VLOOKUP($A247,'Annex 2 Designated EHV charges'!$A:$P,COLUMN(G247)+4,FALSE)=0,"",VLOOKUP($A247,'Annex 2 Designated EHV charges'!$A:$P,COLUMN(G247)+4,FALSE)),"")</f>
        <v/>
      </c>
      <c r="H247" s="52" t="str">
        <f>IFERROR(IF(VLOOKUP($A247,'Annex 2 Designated EHV charges'!$A:$P,COLUMN(H247)+4,FALSE)=0,"",VLOOKUP($A247,'Annex 2 Designated EHV charges'!$A:$P,COLUMN(H247)+4,FALSE)),"")</f>
        <v/>
      </c>
    </row>
    <row r="248" spans="1:8" x14ac:dyDescent="0.25">
      <c r="A248" s="52" t="str">
        <f t="array" ref="A248">IFERROR(INDEX('Annex 2 Designated EHV charges'!$A$11:$A$260, MATCH(0, IF(ISBLANK('Annex 2 Designated EHV charges'!$A$11:$A$260),1, COUNTIF(A$4:$A247, 'Annex 2 Designated EHV charges'!$A$11:$A$260)), 0)),"")</f>
        <v/>
      </c>
      <c r="B248" s="52" t="str">
        <f>IF($A248="","",VLOOKUP($A248,'Annex 2 Designated EHV charges'!$A:$O,2,0))</f>
        <v/>
      </c>
      <c r="C248" s="59" t="str">
        <f>IF($A248="","",VLOOKUP($A248,'Annex 2 Designated EHV charges'!$A:$O,3,0))</f>
        <v/>
      </c>
      <c r="D248" s="59" t="str">
        <f>IF($A248="","",VLOOKUP($A248,'Annex 2 Designated EHV charges'!$A:$O,7,0))</f>
        <v/>
      </c>
      <c r="E248" s="60" t="str">
        <f>IFERROR(IF(VLOOKUP($A248,'Annex 2 Designated EHV charges'!$A:$P,COLUMN(E248)+4,FALSE)=0,"",VLOOKUP($A248,'Annex 2 Designated EHV charges'!$A:$P,COLUMN(E248)+4,FALSE)),"")</f>
        <v/>
      </c>
      <c r="F248" s="61" t="str">
        <f>IFERROR(IF(VLOOKUP($A248,'Annex 2 Designated EHV charges'!$A:$P,COLUMN(F248)+4,FALSE)=0,"",VLOOKUP($A248,'Annex 2 Designated EHV charges'!$A:$P,COLUMN(F248)+4,FALSE)),"")</f>
        <v/>
      </c>
      <c r="G248" s="61" t="str">
        <f>IFERROR(IF(VLOOKUP($A248,'Annex 2 Designated EHV charges'!$A:$P,COLUMN(G248)+4,FALSE)=0,"",VLOOKUP($A248,'Annex 2 Designated EHV charges'!$A:$P,COLUMN(G248)+4,FALSE)),"")</f>
        <v/>
      </c>
      <c r="H248" s="52" t="str">
        <f>IFERROR(IF(VLOOKUP($A248,'Annex 2 Designated EHV charges'!$A:$P,COLUMN(H248)+4,FALSE)=0,"",VLOOKUP($A248,'Annex 2 Designated EHV charges'!$A:$P,COLUMN(H248)+4,FALSE)),"")</f>
        <v/>
      </c>
    </row>
    <row r="249" spans="1:8" x14ac:dyDescent="0.25">
      <c r="A249" s="52" t="str">
        <f t="array" ref="A249">IFERROR(INDEX('Annex 2 Designated EHV charges'!$A$11:$A$260, MATCH(0, IF(ISBLANK('Annex 2 Designated EHV charges'!$A$11:$A$260),1, COUNTIF(A$4:$A248, 'Annex 2 Designated EHV charges'!$A$11:$A$260)), 0)),"")</f>
        <v/>
      </c>
      <c r="B249" s="52" t="str">
        <f>IF($A249="","",VLOOKUP($A249,'Annex 2 Designated EHV charges'!$A:$O,2,0))</f>
        <v/>
      </c>
      <c r="C249" s="59" t="str">
        <f>IF($A249="","",VLOOKUP($A249,'Annex 2 Designated EHV charges'!$A:$O,3,0))</f>
        <v/>
      </c>
      <c r="D249" s="59" t="str">
        <f>IF($A249="","",VLOOKUP($A249,'Annex 2 Designated EHV charges'!$A:$O,7,0))</f>
        <v/>
      </c>
      <c r="E249" s="60" t="str">
        <f>IFERROR(IF(VLOOKUP($A249,'Annex 2 Designated EHV charges'!$A:$P,COLUMN(E249)+4,FALSE)=0,"",VLOOKUP($A249,'Annex 2 Designated EHV charges'!$A:$P,COLUMN(E249)+4,FALSE)),"")</f>
        <v/>
      </c>
      <c r="F249" s="61" t="str">
        <f>IFERROR(IF(VLOOKUP($A249,'Annex 2 Designated EHV charges'!$A:$P,COLUMN(F249)+4,FALSE)=0,"",VLOOKUP($A249,'Annex 2 Designated EHV charges'!$A:$P,COLUMN(F249)+4,FALSE)),"")</f>
        <v/>
      </c>
      <c r="G249" s="61" t="str">
        <f>IFERROR(IF(VLOOKUP($A249,'Annex 2 Designated EHV charges'!$A:$P,COLUMN(G249)+4,FALSE)=0,"",VLOOKUP($A249,'Annex 2 Designated EHV charges'!$A:$P,COLUMN(G249)+4,FALSE)),"")</f>
        <v/>
      </c>
      <c r="H249" s="52" t="str">
        <f>IFERROR(IF(VLOOKUP($A249,'Annex 2 Designated EHV charges'!$A:$P,COLUMN(H249)+4,FALSE)=0,"",VLOOKUP($A249,'Annex 2 Designated EHV charges'!$A:$P,COLUMN(H249)+4,FALSE)),"")</f>
        <v/>
      </c>
    </row>
    <row r="250" spans="1:8" x14ac:dyDescent="0.25">
      <c r="A250" s="52" t="str">
        <f t="array" ref="A250">IFERROR(INDEX('Annex 2 Designated EHV charges'!$A$11:$A$260, MATCH(0, IF(ISBLANK('Annex 2 Designated EHV charges'!$A$11:$A$260),1, COUNTIF(A$4:$A249, 'Annex 2 Designated EHV charges'!$A$11:$A$260)), 0)),"")</f>
        <v/>
      </c>
      <c r="B250" s="52" t="str">
        <f>IF($A250="","",VLOOKUP($A250,'Annex 2 Designated EHV charges'!$A:$O,2,0))</f>
        <v/>
      </c>
      <c r="C250" s="59" t="str">
        <f>IF($A250="","",VLOOKUP($A250,'Annex 2 Designated EHV charges'!$A:$O,3,0))</f>
        <v/>
      </c>
      <c r="D250" s="59" t="str">
        <f>IF($A250="","",VLOOKUP($A250,'Annex 2 Designated EHV charges'!$A:$O,7,0))</f>
        <v/>
      </c>
      <c r="E250" s="60" t="str">
        <f>IFERROR(IF(VLOOKUP($A250,'Annex 2 Designated EHV charges'!$A:$P,COLUMN(E250)+4,FALSE)=0,"",VLOOKUP($A250,'Annex 2 Designated EHV charges'!$A:$P,COLUMN(E250)+4,FALSE)),"")</f>
        <v/>
      </c>
      <c r="F250" s="61" t="str">
        <f>IFERROR(IF(VLOOKUP($A250,'Annex 2 Designated EHV charges'!$A:$P,COLUMN(F250)+4,FALSE)=0,"",VLOOKUP($A250,'Annex 2 Designated EHV charges'!$A:$P,COLUMN(F250)+4,FALSE)),"")</f>
        <v/>
      </c>
      <c r="G250" s="61" t="str">
        <f>IFERROR(IF(VLOOKUP($A250,'Annex 2 Designated EHV charges'!$A:$P,COLUMN(G250)+4,FALSE)=0,"",VLOOKUP($A250,'Annex 2 Designated EHV charges'!$A:$P,COLUMN(G250)+4,FALSE)),"")</f>
        <v/>
      </c>
      <c r="H250" s="52" t="str">
        <f>IFERROR(IF(VLOOKUP($A250,'Annex 2 Designated EHV charges'!$A:$P,COLUMN(H250)+4,FALSE)=0,"",VLOOKUP($A250,'Annex 2 Designated EHV charges'!$A:$P,COLUMN(H250)+4,FALSE)),"")</f>
        <v/>
      </c>
    </row>
    <row r="251" spans="1:8" x14ac:dyDescent="0.25">
      <c r="A251" s="52" t="str">
        <f t="array" ref="A251">IFERROR(INDEX('Annex 2 Designated EHV charges'!$A$11:$A$260, MATCH(0, IF(ISBLANK('Annex 2 Designated EHV charges'!$A$11:$A$260),1, COUNTIF(A$4:$A250, 'Annex 2 Designated EHV charges'!$A$11:$A$260)), 0)),"")</f>
        <v/>
      </c>
      <c r="B251" s="52" t="str">
        <f>IF($A251="","",VLOOKUP($A251,'Annex 2 Designated EHV charges'!$A:$O,2,0))</f>
        <v/>
      </c>
      <c r="C251" s="59" t="str">
        <f>IF($A251="","",VLOOKUP($A251,'Annex 2 Designated EHV charges'!$A:$O,3,0))</f>
        <v/>
      </c>
      <c r="D251" s="59" t="str">
        <f>IF($A251="","",VLOOKUP($A251,'Annex 2 Designated EHV charges'!$A:$O,7,0))</f>
        <v/>
      </c>
      <c r="E251" s="60" t="str">
        <f>IFERROR(IF(VLOOKUP($A251,'Annex 2 Designated EHV charges'!$A:$P,COLUMN(E251)+4,FALSE)=0,"",VLOOKUP($A251,'Annex 2 Designated EHV charges'!$A:$P,COLUMN(E251)+4,FALSE)),"")</f>
        <v/>
      </c>
      <c r="F251" s="61" t="str">
        <f>IFERROR(IF(VLOOKUP($A251,'Annex 2 Designated EHV charges'!$A:$P,COLUMN(F251)+4,FALSE)=0,"",VLOOKUP($A251,'Annex 2 Designated EHV charges'!$A:$P,COLUMN(F251)+4,FALSE)),"")</f>
        <v/>
      </c>
      <c r="G251" s="61" t="str">
        <f>IFERROR(IF(VLOOKUP($A251,'Annex 2 Designated EHV charges'!$A:$P,COLUMN(G251)+4,FALSE)=0,"",VLOOKUP($A251,'Annex 2 Designated EHV charges'!$A:$P,COLUMN(G251)+4,FALSE)),"")</f>
        <v/>
      </c>
      <c r="H251" s="52" t="str">
        <f>IFERROR(IF(VLOOKUP($A251,'Annex 2 Designated EHV charges'!$A:$P,COLUMN(H251)+4,FALSE)=0,"",VLOOKUP($A251,'Annex 2 Designated EHV charges'!$A:$P,COLUMN(H251)+4,FALSE)),"")</f>
        <v/>
      </c>
    </row>
    <row r="252" spans="1:8" x14ac:dyDescent="0.25">
      <c r="A252" s="52" t="str">
        <f t="array" ref="A252">IFERROR(INDEX('Annex 2 Designated EHV charges'!$A$11:$A$260, MATCH(0, IF(ISBLANK('Annex 2 Designated EHV charges'!$A$11:$A$260),1, COUNTIF(A$4:$A251, 'Annex 2 Designated EHV charges'!$A$11:$A$260)), 0)),"")</f>
        <v/>
      </c>
      <c r="B252" s="52" t="str">
        <f>IF($A252="","",VLOOKUP($A252,'Annex 2 Designated EHV charges'!$A:$O,2,0))</f>
        <v/>
      </c>
      <c r="C252" s="59" t="str">
        <f>IF($A252="","",VLOOKUP($A252,'Annex 2 Designated EHV charges'!$A:$O,3,0))</f>
        <v/>
      </c>
      <c r="D252" s="59" t="str">
        <f>IF($A252="","",VLOOKUP($A252,'Annex 2 Designated EHV charges'!$A:$O,7,0))</f>
        <v/>
      </c>
      <c r="E252" s="60" t="str">
        <f>IFERROR(IF(VLOOKUP($A252,'Annex 2 Designated EHV charges'!$A:$P,COLUMN(E252)+4,FALSE)=0,"",VLOOKUP($A252,'Annex 2 Designated EHV charges'!$A:$P,COLUMN(E252)+4,FALSE)),"")</f>
        <v/>
      </c>
      <c r="F252" s="61" t="str">
        <f>IFERROR(IF(VLOOKUP($A252,'Annex 2 Designated EHV charges'!$A:$P,COLUMN(F252)+4,FALSE)=0,"",VLOOKUP($A252,'Annex 2 Designated EHV charges'!$A:$P,COLUMN(F252)+4,FALSE)),"")</f>
        <v/>
      </c>
      <c r="G252" s="61" t="str">
        <f>IFERROR(IF(VLOOKUP($A252,'Annex 2 Designated EHV charges'!$A:$P,COLUMN(G252)+4,FALSE)=0,"",VLOOKUP($A252,'Annex 2 Designated EHV charges'!$A:$P,COLUMN(G252)+4,FALSE)),"")</f>
        <v/>
      </c>
      <c r="H252" s="52" t="str">
        <f>IFERROR(IF(VLOOKUP($A252,'Annex 2 Designated EHV charges'!$A:$P,COLUMN(H252)+4,FALSE)=0,"",VLOOKUP($A252,'Annex 2 Designated EHV charges'!$A:$P,COLUMN(H252)+4,FALSE)),"")</f>
        <v/>
      </c>
    </row>
    <row r="253" spans="1:8" x14ac:dyDescent="0.25">
      <c r="A253" s="52" t="str">
        <f t="array" ref="A253">IFERROR(INDEX('Annex 2 Designated EHV charges'!$A$11:$A$260, MATCH(0, IF(ISBLANK('Annex 2 Designated EHV charges'!$A$11:$A$260),1, COUNTIF(A$4:$A252, 'Annex 2 Designated EHV charges'!$A$11:$A$260)), 0)),"")</f>
        <v/>
      </c>
      <c r="B253" s="52" t="str">
        <f>IF($A253="","",VLOOKUP($A253,'Annex 2 Designated EHV charges'!$A:$O,2,0))</f>
        <v/>
      </c>
      <c r="C253" s="59" t="str">
        <f>IF($A253="","",VLOOKUP($A253,'Annex 2 Designated EHV charges'!$A:$O,3,0))</f>
        <v/>
      </c>
      <c r="D253" s="59" t="str">
        <f>IF($A253="","",VLOOKUP($A253,'Annex 2 Designated EHV charges'!$A:$O,7,0))</f>
        <v/>
      </c>
      <c r="E253" s="60" t="str">
        <f>IFERROR(IF(VLOOKUP($A253,'Annex 2 Designated EHV charges'!$A:$P,COLUMN(E253)+4,FALSE)=0,"",VLOOKUP($A253,'Annex 2 Designated EHV charges'!$A:$P,COLUMN(E253)+4,FALSE)),"")</f>
        <v/>
      </c>
      <c r="F253" s="61" t="str">
        <f>IFERROR(IF(VLOOKUP($A253,'Annex 2 Designated EHV charges'!$A:$P,COLUMN(F253)+4,FALSE)=0,"",VLOOKUP($A253,'Annex 2 Designated EHV charges'!$A:$P,COLUMN(F253)+4,FALSE)),"")</f>
        <v/>
      </c>
      <c r="G253" s="61" t="str">
        <f>IFERROR(IF(VLOOKUP($A253,'Annex 2 Designated EHV charges'!$A:$P,COLUMN(G253)+4,FALSE)=0,"",VLOOKUP($A253,'Annex 2 Designated EHV charges'!$A:$P,COLUMN(G253)+4,FALSE)),"")</f>
        <v/>
      </c>
      <c r="H253" s="52" t="str">
        <f>IFERROR(IF(VLOOKUP($A253,'Annex 2 Designated EHV charges'!$A:$P,COLUMN(H253)+4,FALSE)=0,"",VLOOKUP($A253,'Annex 2 Designated EHV charges'!$A:$P,COLUMN(H253)+4,FALSE)),"")</f>
        <v/>
      </c>
    </row>
    <row r="254" spans="1:8" x14ac:dyDescent="0.25">
      <c r="A254" s="52" t="str">
        <f t="array" ref="A254">IFERROR(INDEX('Annex 2 Designated EHV charges'!$A$11:$A$260, MATCH(0, IF(ISBLANK('Annex 2 Designated EHV charges'!$A$11:$A$260),1, COUNTIF(A$4:$A253, 'Annex 2 Designated EHV charges'!$A$11:$A$260)), 0)),"")</f>
        <v/>
      </c>
      <c r="B254" s="52" t="str">
        <f>IF($A254="","",VLOOKUP($A254,'Annex 2 Designated EHV charges'!$A:$O,2,0))</f>
        <v/>
      </c>
      <c r="C254" s="59" t="str">
        <f>IF($A254="","",VLOOKUP($A254,'Annex 2 Designated EHV charges'!$A:$O,3,0))</f>
        <v/>
      </c>
      <c r="D254" s="59" t="str">
        <f>IF($A254="","",VLOOKUP($A254,'Annex 2 Designated EHV charges'!$A:$O,7,0))</f>
        <v/>
      </c>
      <c r="E254" s="60" t="str">
        <f>IFERROR(IF(VLOOKUP($A254,'Annex 2 Designated EHV charges'!$A:$P,COLUMN(E254)+4,FALSE)=0,"",VLOOKUP($A254,'Annex 2 Designated EHV charges'!$A:$P,COLUMN(E254)+4,FALSE)),"")</f>
        <v/>
      </c>
      <c r="F254" s="61" t="str">
        <f>IFERROR(IF(VLOOKUP($A254,'Annex 2 Designated EHV charges'!$A:$P,COLUMN(F254)+4,FALSE)=0,"",VLOOKUP($A254,'Annex 2 Designated EHV charges'!$A:$P,COLUMN(F254)+4,FALSE)),"")</f>
        <v/>
      </c>
      <c r="G254" s="61" t="str">
        <f>IFERROR(IF(VLOOKUP($A254,'Annex 2 Designated EHV charges'!$A:$P,COLUMN(G254)+4,FALSE)=0,"",VLOOKUP($A254,'Annex 2 Designated EHV charges'!$A:$P,COLUMN(G254)+4,FALSE)),"")</f>
        <v/>
      </c>
      <c r="H254" s="52" t="str">
        <f>IFERROR(IF(VLOOKUP($A254,'Annex 2 Designated EHV charges'!$A:$P,COLUMN(H254)+4,FALSE)=0,"",VLOOKUP($A254,'Annex 2 Designated EHV charges'!$A:$P,COLUMN(H254)+4,FALSE)),"")</f>
        <v/>
      </c>
    </row>
  </sheetData>
  <mergeCells count="2">
    <mergeCell ref="A2:H2"/>
    <mergeCell ref="A1:H1"/>
  </mergeCells>
  <pageMargins left="0.39370078740157483" right="0.39370078740157483" top="0.51181102362204722" bottom="0.74803149606299213" header="0.27559055118110237" footer="0.27559055118110237"/>
  <pageSetup paperSize="9" scale="93" fitToHeight="0" orientation="landscape" r:id="rId1"/>
  <headerFooter scaleWithDoc="0">
    <oddHeader>&amp;LAnnex 2a - Schedule of Import Charges for use of the Distribution System by Designated EHV Properties (including LDNOs with Designated EHV Properties/end-users).</oddHeader>
    <oddFooter xml:space="preserve">&amp;L&amp;8Note: The list of MPANs / MSIDs provided may be incomplete; the DNO reserves the right to apply the listed charges to any other MPANs / MSIDs associated with the site.
</oddFooter>
    <firstHeader>&amp;L
Annex 2a - Schedule of Import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254"/>
  <sheetViews>
    <sheetView zoomScale="90" zoomScaleNormal="90" zoomScaleSheetLayoutView="100" workbookViewId="0">
      <selection activeCell="A81" sqref="A81:H156"/>
    </sheetView>
  </sheetViews>
  <sheetFormatPr defaultColWidth="9.109375" defaultRowHeight="13.2" x14ac:dyDescent="0.25"/>
  <cols>
    <col min="1" max="1" width="14.6640625" style="52" customWidth="1"/>
    <col min="2" max="2" width="16.88671875" style="52" customWidth="1"/>
    <col min="3" max="3" width="15.6640625" style="59" bestFit="1" customWidth="1"/>
    <col min="4" max="4" width="50.44140625" style="59" customWidth="1"/>
    <col min="5" max="5" width="14.6640625" style="60" customWidth="1"/>
    <col min="6" max="7" width="14.6640625" style="61" customWidth="1"/>
    <col min="8" max="8" width="14.6640625" style="52" customWidth="1"/>
    <col min="9" max="9" width="15.5546875" style="52" customWidth="1"/>
    <col min="10" max="16384" width="9.109375" style="52"/>
  </cols>
  <sheetData>
    <row r="1" spans="1:15" ht="66.75" customHeight="1" x14ac:dyDescent="0.25">
      <c r="A1" s="246" t="s">
        <v>113</v>
      </c>
      <c r="B1" s="246"/>
      <c r="C1" s="246"/>
      <c r="D1" s="246"/>
      <c r="E1" s="246"/>
      <c r="F1" s="246"/>
      <c r="G1" s="246"/>
      <c r="H1" s="246"/>
    </row>
    <row r="2" spans="1:15" s="53" customFormat="1" ht="17.399999999999999" x14ac:dyDescent="0.25">
      <c r="A2" s="243" t="str">
        <f>Overview!B4&amp; " - Effective from "&amp;Overview!D4&amp;" - "&amp;Overview!E4&amp;" Designated EHV export charges"</f>
        <v>Fulcrum Electricity Assets Ltd - GSP_E  - Effective from 1 April 2025 - Final Designated EHV export charges</v>
      </c>
      <c r="B2" s="244"/>
      <c r="C2" s="244"/>
      <c r="D2" s="244"/>
      <c r="E2" s="244"/>
      <c r="F2" s="244"/>
      <c r="G2" s="244"/>
      <c r="H2" s="245"/>
    </row>
    <row r="3" spans="1:15" s="81" customFormat="1" ht="17.399999999999999" x14ac:dyDescent="0.25">
      <c r="A3" s="86"/>
      <c r="B3" s="86"/>
      <c r="C3" s="86"/>
      <c r="D3" s="87"/>
      <c r="E3" s="207"/>
      <c r="F3" s="88"/>
      <c r="G3" s="89"/>
      <c r="H3" s="89"/>
      <c r="I3" s="80"/>
      <c r="J3" s="80"/>
      <c r="K3" s="80"/>
      <c r="L3" s="80"/>
      <c r="M3" s="80"/>
      <c r="N3" s="80"/>
      <c r="O3" s="80"/>
    </row>
    <row r="4" spans="1:15" ht="60.75" customHeight="1" x14ac:dyDescent="0.25">
      <c r="A4" s="54" t="s">
        <v>98</v>
      </c>
      <c r="B4" s="55" t="s">
        <v>65</v>
      </c>
      <c r="C4" s="54" t="s">
        <v>67</v>
      </c>
      <c r="D4" s="56" t="s">
        <v>61</v>
      </c>
      <c r="E4" s="56" t="str">
        <f>'Annex 2 Designated EHV charges'!M10</f>
        <v>Export
Super Red
unit charge
(p/kWh)</v>
      </c>
      <c r="F4" s="56" t="str">
        <f>'Annex 2 Designated EHV charges'!N10</f>
        <v>Export
fixed charge
(p/day)</v>
      </c>
      <c r="G4" s="56" t="str">
        <f>'Annex 2 Designated EHV charges'!O10</f>
        <v>Export
capacity charge
(p/kVA/day)</v>
      </c>
      <c r="H4" s="56" t="str">
        <f>'Annex 2 Designated EHV charges'!P10</f>
        <v>Export
exceeded capacity charge
(p/kVA/day)</v>
      </c>
    </row>
    <row r="5" spans="1:15" x14ac:dyDescent="0.25">
      <c r="A5" s="95"/>
      <c r="B5" s="94"/>
      <c r="C5" s="95"/>
      <c r="D5" s="94"/>
      <c r="E5" s="96"/>
      <c r="F5" s="96"/>
      <c r="G5" s="96"/>
      <c r="H5" s="96"/>
    </row>
    <row r="6" spans="1:15" x14ac:dyDescent="0.25">
      <c r="A6" s="95"/>
      <c r="B6" s="94"/>
      <c r="C6" s="95"/>
      <c r="D6" s="94"/>
      <c r="E6" s="96"/>
      <c r="F6" s="96"/>
      <c r="G6" s="96"/>
      <c r="H6" s="96"/>
    </row>
    <row r="7" spans="1:15" x14ac:dyDescent="0.25">
      <c r="A7" s="95"/>
      <c r="B7" s="94"/>
      <c r="C7" s="95"/>
      <c r="D7" s="94"/>
      <c r="E7" s="96"/>
      <c r="F7" s="96"/>
      <c r="G7" s="96"/>
      <c r="H7" s="96"/>
    </row>
    <row r="8" spans="1:15" x14ac:dyDescent="0.25">
      <c r="A8" s="95"/>
      <c r="B8" s="94"/>
      <c r="C8" s="95"/>
      <c r="D8" s="94"/>
      <c r="E8" s="96"/>
      <c r="F8" s="96"/>
      <c r="G8" s="96"/>
      <c r="H8" s="96"/>
    </row>
    <row r="9" spans="1:15" x14ac:dyDescent="0.25">
      <c r="A9" s="95"/>
      <c r="B9" s="94"/>
      <c r="C9" s="95"/>
      <c r="D9" s="94"/>
      <c r="E9" s="96"/>
      <c r="F9" s="96"/>
      <c r="G9" s="96"/>
      <c r="H9" s="96"/>
    </row>
    <row r="10" spans="1:15" x14ac:dyDescent="0.25">
      <c r="A10" s="95"/>
      <c r="B10" s="94"/>
      <c r="C10" s="95"/>
      <c r="D10" s="94"/>
      <c r="E10" s="96"/>
      <c r="F10" s="96"/>
      <c r="G10" s="96"/>
      <c r="H10" s="96"/>
    </row>
    <row r="11" spans="1:15" x14ac:dyDescent="0.25">
      <c r="A11" s="95"/>
      <c r="B11" s="94"/>
      <c r="C11" s="95"/>
      <c r="D11" s="94"/>
      <c r="E11" s="96"/>
      <c r="F11" s="96"/>
      <c r="G11" s="96"/>
      <c r="H11" s="96"/>
    </row>
    <row r="12" spans="1:15" x14ac:dyDescent="0.25">
      <c r="A12" s="95"/>
      <c r="B12" s="94"/>
      <c r="C12" s="95"/>
      <c r="D12" s="94"/>
      <c r="E12" s="96"/>
      <c r="F12" s="96"/>
      <c r="G12" s="96"/>
      <c r="H12" s="96"/>
    </row>
    <row r="13" spans="1:15" x14ac:dyDescent="0.25">
      <c r="A13" s="95"/>
      <c r="B13" s="94"/>
      <c r="C13" s="95"/>
      <c r="D13" s="94"/>
      <c r="E13" s="96"/>
      <c r="F13" s="96"/>
      <c r="G13" s="96"/>
      <c r="H13" s="96"/>
    </row>
    <row r="14" spans="1:15" x14ac:dyDescent="0.25">
      <c r="A14" s="95"/>
      <c r="B14" s="94"/>
      <c r="C14" s="95"/>
      <c r="D14" s="94"/>
      <c r="E14" s="96"/>
      <c r="F14" s="96"/>
      <c r="G14" s="96"/>
      <c r="H14" s="96"/>
    </row>
    <row r="15" spans="1:15" x14ac:dyDescent="0.25">
      <c r="A15" s="95"/>
      <c r="B15" s="94"/>
      <c r="C15" s="95"/>
      <c r="D15" s="94"/>
      <c r="E15" s="96"/>
      <c r="F15" s="96"/>
      <c r="G15" s="96"/>
      <c r="H15" s="96"/>
    </row>
    <row r="16" spans="1:15" x14ac:dyDescent="0.25">
      <c r="A16" s="95"/>
      <c r="B16" s="94"/>
      <c r="C16" s="95"/>
      <c r="D16" s="94"/>
      <c r="E16" s="96"/>
      <c r="F16" s="96"/>
      <c r="G16" s="96"/>
      <c r="H16" s="96"/>
    </row>
    <row r="17" spans="1:8" x14ac:dyDescent="0.25">
      <c r="A17" s="95"/>
      <c r="B17" s="94"/>
      <c r="C17" s="95"/>
      <c r="D17" s="94"/>
      <c r="E17" s="96"/>
      <c r="F17" s="96"/>
      <c r="G17" s="96"/>
      <c r="H17" s="96"/>
    </row>
    <row r="18" spans="1:8" x14ac:dyDescent="0.25">
      <c r="A18" s="95"/>
      <c r="B18" s="94"/>
      <c r="C18" s="95"/>
      <c r="D18" s="94"/>
      <c r="E18" s="96"/>
      <c r="F18" s="96"/>
      <c r="G18" s="96"/>
      <c r="H18" s="96"/>
    </row>
    <row r="19" spans="1:8" x14ac:dyDescent="0.25">
      <c r="A19" s="95"/>
      <c r="B19" s="94"/>
      <c r="C19" s="95"/>
      <c r="D19" s="94"/>
      <c r="E19" s="96"/>
      <c r="F19" s="96"/>
      <c r="G19" s="96"/>
      <c r="H19" s="96"/>
    </row>
    <row r="20" spans="1:8" x14ac:dyDescent="0.25">
      <c r="A20" s="95"/>
      <c r="B20" s="94"/>
      <c r="C20" s="95"/>
      <c r="D20" s="94"/>
      <c r="E20" s="96"/>
      <c r="F20" s="96"/>
      <c r="G20" s="96"/>
      <c r="H20" s="96"/>
    </row>
    <row r="21" spans="1:8" x14ac:dyDescent="0.25">
      <c r="A21" s="95"/>
      <c r="B21" s="94"/>
      <c r="C21" s="95"/>
      <c r="D21" s="94"/>
      <c r="E21" s="96"/>
      <c r="F21" s="96"/>
      <c r="G21" s="96"/>
      <c r="H21" s="96"/>
    </row>
    <row r="22" spans="1:8" x14ac:dyDescent="0.25">
      <c r="A22" s="95"/>
      <c r="B22" s="94"/>
      <c r="C22" s="95"/>
      <c r="D22" s="94"/>
      <c r="E22" s="96"/>
      <c r="F22" s="96"/>
      <c r="G22" s="96"/>
      <c r="H22" s="96"/>
    </row>
    <row r="23" spans="1:8" x14ac:dyDescent="0.25">
      <c r="A23" s="95"/>
      <c r="B23" s="94"/>
      <c r="C23" s="95"/>
      <c r="D23" s="94"/>
      <c r="E23" s="96"/>
      <c r="F23" s="96"/>
      <c r="G23" s="96"/>
      <c r="H23" s="96"/>
    </row>
    <row r="24" spans="1:8" x14ac:dyDescent="0.25">
      <c r="A24" s="95"/>
      <c r="B24" s="94"/>
      <c r="C24" s="95"/>
      <c r="D24" s="94"/>
      <c r="E24" s="96"/>
      <c r="F24" s="96"/>
      <c r="G24" s="96"/>
      <c r="H24" s="96"/>
    </row>
    <row r="25" spans="1:8" x14ac:dyDescent="0.25">
      <c r="A25" s="95"/>
      <c r="B25" s="94"/>
      <c r="C25" s="95"/>
      <c r="D25" s="94"/>
      <c r="E25" s="96"/>
      <c r="F25" s="96"/>
      <c r="G25" s="96"/>
      <c r="H25" s="96"/>
    </row>
    <row r="26" spans="1:8" x14ac:dyDescent="0.25">
      <c r="A26" s="95"/>
      <c r="B26" s="94"/>
      <c r="C26" s="95"/>
      <c r="D26" s="94"/>
      <c r="E26" s="96"/>
      <c r="F26" s="96"/>
      <c r="G26" s="96"/>
      <c r="H26" s="96"/>
    </row>
    <row r="27" spans="1:8" x14ac:dyDescent="0.25">
      <c r="A27" s="95"/>
      <c r="B27" s="94"/>
      <c r="C27" s="95"/>
      <c r="D27" s="94"/>
      <c r="E27" s="96"/>
      <c r="F27" s="96"/>
      <c r="G27" s="96"/>
      <c r="H27" s="96"/>
    </row>
    <row r="28" spans="1:8" x14ac:dyDescent="0.25">
      <c r="A28" s="95"/>
      <c r="B28" s="94"/>
      <c r="C28" s="95"/>
      <c r="D28" s="94"/>
      <c r="E28" s="96"/>
      <c r="F28" s="96"/>
      <c r="G28" s="96"/>
      <c r="H28" s="96"/>
    </row>
    <row r="29" spans="1:8" x14ac:dyDescent="0.25">
      <c r="A29" s="95"/>
      <c r="B29" s="94"/>
      <c r="C29" s="95"/>
      <c r="D29" s="94"/>
      <c r="E29" s="96"/>
      <c r="F29" s="96"/>
      <c r="G29" s="96"/>
      <c r="H29" s="96"/>
    </row>
    <row r="30" spans="1:8" x14ac:dyDescent="0.25">
      <c r="A30" s="95"/>
      <c r="B30" s="94"/>
      <c r="C30" s="95"/>
      <c r="D30" s="94"/>
      <c r="E30" s="96"/>
      <c r="F30" s="96"/>
      <c r="G30" s="96"/>
      <c r="H30" s="96"/>
    </row>
    <row r="31" spans="1:8" x14ac:dyDescent="0.25">
      <c r="A31" s="95"/>
      <c r="B31" s="94"/>
      <c r="C31" s="95"/>
      <c r="D31" s="94"/>
      <c r="E31" s="96"/>
      <c r="F31" s="96"/>
      <c r="G31" s="96"/>
      <c r="H31" s="96"/>
    </row>
    <row r="32" spans="1:8" x14ac:dyDescent="0.25">
      <c r="A32" s="95"/>
      <c r="B32" s="94"/>
      <c r="C32" s="95"/>
      <c r="D32" s="94"/>
      <c r="E32" s="96"/>
      <c r="F32" s="96"/>
      <c r="G32" s="96"/>
      <c r="H32" s="96"/>
    </row>
    <row r="33" spans="1:8" x14ac:dyDescent="0.25">
      <c r="A33" s="95"/>
      <c r="B33" s="94"/>
      <c r="C33" s="95"/>
      <c r="D33" s="94"/>
      <c r="E33" s="96"/>
      <c r="F33" s="96"/>
      <c r="G33" s="96"/>
      <c r="H33" s="96"/>
    </row>
    <row r="34" spans="1:8" x14ac:dyDescent="0.25">
      <c r="A34" s="95"/>
      <c r="B34" s="94"/>
      <c r="C34" s="95"/>
      <c r="D34" s="94"/>
      <c r="E34" s="96"/>
      <c r="F34" s="96"/>
      <c r="G34" s="96"/>
      <c r="H34" s="96"/>
    </row>
    <row r="35" spans="1:8" x14ac:dyDescent="0.25">
      <c r="A35" s="95"/>
      <c r="B35" s="94"/>
      <c r="C35" s="95"/>
      <c r="D35" s="94"/>
      <c r="E35" s="96"/>
      <c r="F35" s="96"/>
      <c r="G35" s="96"/>
      <c r="H35" s="96"/>
    </row>
    <row r="36" spans="1:8" x14ac:dyDescent="0.25">
      <c r="A36" s="95"/>
      <c r="B36" s="94"/>
      <c r="C36" s="95"/>
      <c r="D36" s="94"/>
      <c r="E36" s="96"/>
      <c r="F36" s="96"/>
      <c r="G36" s="96"/>
      <c r="H36" s="96"/>
    </row>
    <row r="37" spans="1:8" x14ac:dyDescent="0.25">
      <c r="A37" s="95"/>
      <c r="B37" s="94"/>
      <c r="C37" s="95"/>
      <c r="D37" s="94"/>
      <c r="E37" s="96"/>
      <c r="F37" s="96"/>
      <c r="G37" s="96"/>
      <c r="H37" s="96"/>
    </row>
    <row r="38" spans="1:8" x14ac:dyDescent="0.25">
      <c r="A38" s="95"/>
      <c r="B38" s="94"/>
      <c r="C38" s="95"/>
      <c r="D38" s="94"/>
      <c r="E38" s="96"/>
      <c r="F38" s="96"/>
      <c r="G38" s="96"/>
      <c r="H38" s="96"/>
    </row>
    <row r="39" spans="1:8" x14ac:dyDescent="0.25">
      <c r="A39" s="95"/>
      <c r="B39" s="94"/>
      <c r="C39" s="95"/>
      <c r="D39" s="94"/>
      <c r="E39" s="96"/>
      <c r="F39" s="96"/>
      <c r="G39" s="96"/>
      <c r="H39" s="96"/>
    </row>
    <row r="40" spans="1:8" x14ac:dyDescent="0.25">
      <c r="A40" s="95"/>
      <c r="B40" s="94"/>
      <c r="C40" s="95"/>
      <c r="D40" s="94"/>
      <c r="E40" s="96"/>
      <c r="F40" s="96"/>
      <c r="G40" s="96"/>
      <c r="H40" s="96"/>
    </row>
    <row r="41" spans="1:8" x14ac:dyDescent="0.25">
      <c r="A41" s="95"/>
      <c r="B41" s="94"/>
      <c r="C41" s="95"/>
      <c r="D41" s="94"/>
      <c r="E41" s="96"/>
      <c r="F41" s="96"/>
      <c r="G41" s="96"/>
      <c r="H41" s="96"/>
    </row>
    <row r="42" spans="1:8" x14ac:dyDescent="0.25">
      <c r="A42" s="95"/>
      <c r="B42" s="94"/>
      <c r="C42" s="95"/>
      <c r="D42" s="94"/>
      <c r="E42" s="96"/>
      <c r="F42" s="96"/>
      <c r="G42" s="96"/>
      <c r="H42" s="96"/>
    </row>
    <row r="43" spans="1:8" x14ac:dyDescent="0.25">
      <c r="A43" s="95"/>
      <c r="B43" s="94"/>
      <c r="C43" s="95"/>
      <c r="D43" s="94"/>
      <c r="E43" s="96"/>
      <c r="F43" s="96"/>
      <c r="G43" s="96"/>
      <c r="H43" s="96"/>
    </row>
    <row r="44" spans="1:8" x14ac:dyDescent="0.25">
      <c r="A44" s="95"/>
      <c r="B44" s="94"/>
      <c r="C44" s="95"/>
      <c r="D44" s="94"/>
      <c r="E44" s="96"/>
      <c r="F44" s="96"/>
      <c r="G44" s="96"/>
      <c r="H44" s="96"/>
    </row>
    <row r="45" spans="1:8" x14ac:dyDescent="0.25">
      <c r="A45" s="95"/>
      <c r="B45" s="94"/>
      <c r="C45" s="95"/>
      <c r="D45" s="94"/>
      <c r="E45" s="96"/>
      <c r="F45" s="96"/>
      <c r="G45" s="96"/>
      <c r="H45" s="96"/>
    </row>
    <row r="46" spans="1:8" x14ac:dyDescent="0.25">
      <c r="A46" s="95"/>
      <c r="B46" s="94"/>
      <c r="C46" s="95"/>
      <c r="D46" s="94"/>
      <c r="E46" s="96"/>
      <c r="F46" s="96"/>
      <c r="G46" s="96"/>
      <c r="H46" s="96"/>
    </row>
    <row r="47" spans="1:8" x14ac:dyDescent="0.25">
      <c r="A47" s="95"/>
      <c r="B47" s="94"/>
      <c r="C47" s="95"/>
      <c r="D47" s="94"/>
      <c r="E47" s="96"/>
      <c r="F47" s="96"/>
      <c r="G47" s="96"/>
      <c r="H47" s="96"/>
    </row>
    <row r="48" spans="1:8" x14ac:dyDescent="0.25">
      <c r="A48" s="95"/>
      <c r="B48" s="94"/>
      <c r="C48" s="95"/>
      <c r="D48" s="94"/>
      <c r="E48" s="96"/>
      <c r="F48" s="96"/>
      <c r="G48" s="96"/>
      <c r="H48" s="96"/>
    </row>
    <row r="49" spans="1:8" x14ac:dyDescent="0.25">
      <c r="A49" s="95"/>
      <c r="B49" s="94"/>
      <c r="C49" s="95"/>
      <c r="D49" s="94"/>
      <c r="E49" s="96"/>
      <c r="F49" s="96"/>
      <c r="G49" s="96"/>
      <c r="H49" s="96"/>
    </row>
    <row r="50" spans="1:8" x14ac:dyDescent="0.25">
      <c r="A50" s="95"/>
      <c r="B50" s="94"/>
      <c r="C50" s="95"/>
      <c r="D50" s="94"/>
      <c r="E50" s="96"/>
      <c r="F50" s="96"/>
      <c r="G50" s="96"/>
      <c r="H50" s="96"/>
    </row>
    <row r="51" spans="1:8" x14ac:dyDescent="0.25">
      <c r="A51" s="95"/>
      <c r="B51" s="94"/>
      <c r="C51" s="95"/>
      <c r="D51" s="94"/>
      <c r="E51" s="96"/>
      <c r="F51" s="96"/>
      <c r="G51" s="96"/>
      <c r="H51" s="96"/>
    </row>
    <row r="52" spans="1:8" x14ac:dyDescent="0.25">
      <c r="A52" s="95"/>
      <c r="B52" s="94"/>
      <c r="C52" s="95"/>
      <c r="D52" s="94"/>
      <c r="E52" s="96"/>
      <c r="F52" s="96"/>
      <c r="G52" s="96"/>
      <c r="H52" s="96"/>
    </row>
    <row r="53" spans="1:8" x14ac:dyDescent="0.25">
      <c r="A53" s="95"/>
      <c r="B53" s="94"/>
      <c r="C53" s="95"/>
      <c r="D53" s="94"/>
      <c r="E53" s="96"/>
      <c r="F53" s="96"/>
      <c r="G53" s="96"/>
      <c r="H53" s="96"/>
    </row>
    <row r="54" spans="1:8" x14ac:dyDescent="0.25">
      <c r="A54" s="95"/>
      <c r="B54" s="94"/>
      <c r="C54" s="95"/>
      <c r="D54" s="94"/>
      <c r="E54" s="96"/>
      <c r="F54" s="96"/>
      <c r="G54" s="96"/>
      <c r="H54" s="96"/>
    </row>
    <row r="55" spans="1:8" x14ac:dyDescent="0.25">
      <c r="A55" s="95"/>
      <c r="B55" s="94"/>
      <c r="C55" s="95"/>
      <c r="D55" s="94"/>
      <c r="E55" s="96"/>
      <c r="F55" s="96"/>
      <c r="G55" s="96"/>
      <c r="H55" s="96"/>
    </row>
    <row r="56" spans="1:8" x14ac:dyDescent="0.25">
      <c r="A56" s="95"/>
      <c r="B56" s="94"/>
      <c r="C56" s="95"/>
      <c r="D56" s="94"/>
      <c r="E56" s="96"/>
      <c r="F56" s="96"/>
      <c r="G56" s="96"/>
      <c r="H56" s="96"/>
    </row>
    <row r="57" spans="1:8" x14ac:dyDescent="0.25">
      <c r="A57" s="95"/>
      <c r="B57" s="94"/>
      <c r="C57" s="95"/>
      <c r="D57" s="94"/>
      <c r="E57" s="96"/>
      <c r="F57" s="96"/>
      <c r="G57" s="96"/>
      <c r="H57" s="96"/>
    </row>
    <row r="58" spans="1:8" x14ac:dyDescent="0.25">
      <c r="A58" s="95"/>
      <c r="B58" s="94"/>
      <c r="C58" s="95"/>
      <c r="D58" s="94"/>
      <c r="E58" s="96"/>
      <c r="F58" s="96"/>
      <c r="G58" s="96"/>
      <c r="H58" s="96"/>
    </row>
    <row r="59" spans="1:8" x14ac:dyDescent="0.25">
      <c r="A59" s="95"/>
      <c r="B59" s="94"/>
      <c r="C59" s="95"/>
      <c r="D59" s="94"/>
      <c r="E59" s="96"/>
      <c r="F59" s="96"/>
      <c r="G59" s="96"/>
      <c r="H59" s="96"/>
    </row>
    <row r="60" spans="1:8" x14ac:dyDescent="0.25">
      <c r="A60" s="95"/>
      <c r="B60" s="94"/>
      <c r="C60" s="95"/>
      <c r="D60" s="94"/>
      <c r="E60" s="96"/>
      <c r="F60" s="96"/>
      <c r="G60" s="96"/>
      <c r="H60" s="96"/>
    </row>
    <row r="61" spans="1:8" x14ac:dyDescent="0.25">
      <c r="A61" s="95"/>
      <c r="B61" s="94"/>
      <c r="C61" s="95"/>
      <c r="D61" s="94"/>
      <c r="E61" s="96"/>
      <c r="F61" s="96"/>
      <c r="G61" s="96"/>
      <c r="H61" s="96"/>
    </row>
    <row r="62" spans="1:8" x14ac:dyDescent="0.25">
      <c r="A62" s="95"/>
      <c r="B62" s="94"/>
      <c r="C62" s="95"/>
      <c r="D62" s="94"/>
      <c r="E62" s="96"/>
      <c r="F62" s="96"/>
      <c r="G62" s="96"/>
      <c r="H62" s="96"/>
    </row>
    <row r="63" spans="1:8" x14ac:dyDescent="0.25">
      <c r="A63" s="95"/>
      <c r="B63" s="94"/>
      <c r="C63" s="95"/>
      <c r="D63" s="94"/>
      <c r="E63" s="96"/>
      <c r="F63" s="96"/>
      <c r="G63" s="96"/>
      <c r="H63" s="96"/>
    </row>
    <row r="64" spans="1:8" x14ac:dyDescent="0.25">
      <c r="A64" s="95"/>
      <c r="B64" s="94"/>
      <c r="C64" s="95"/>
      <c r="D64" s="94"/>
      <c r="E64" s="96"/>
      <c r="F64" s="96"/>
      <c r="G64" s="96"/>
      <c r="H64" s="96"/>
    </row>
    <row r="65" spans="1:8" x14ac:dyDescent="0.25">
      <c r="A65" s="95"/>
      <c r="B65" s="94"/>
      <c r="C65" s="95"/>
      <c r="D65" s="94"/>
      <c r="E65" s="96"/>
      <c r="F65" s="96"/>
      <c r="G65" s="96"/>
      <c r="H65" s="96"/>
    </row>
    <row r="66" spans="1:8" x14ac:dyDescent="0.25">
      <c r="A66" s="95"/>
      <c r="B66" s="94"/>
      <c r="C66" s="95"/>
      <c r="D66" s="94"/>
      <c r="E66" s="96"/>
      <c r="F66" s="96"/>
      <c r="G66" s="96"/>
      <c r="H66" s="96"/>
    </row>
    <row r="67" spans="1:8" x14ac:dyDescent="0.25">
      <c r="A67" s="95"/>
      <c r="B67" s="94"/>
      <c r="C67" s="95"/>
      <c r="D67" s="94"/>
      <c r="E67" s="96"/>
      <c r="F67" s="96"/>
      <c r="G67" s="96"/>
      <c r="H67" s="96"/>
    </row>
    <row r="68" spans="1:8" x14ac:dyDescent="0.25">
      <c r="A68" s="95"/>
      <c r="B68" s="94"/>
      <c r="C68" s="95"/>
      <c r="D68" s="94"/>
      <c r="E68" s="96"/>
      <c r="F68" s="96"/>
      <c r="G68" s="96"/>
      <c r="H68" s="96"/>
    </row>
    <row r="69" spans="1:8" x14ac:dyDescent="0.25">
      <c r="A69" s="95"/>
      <c r="B69" s="94"/>
      <c r="C69" s="95"/>
      <c r="D69" s="94"/>
      <c r="E69" s="96"/>
      <c r="F69" s="96"/>
      <c r="G69" s="96"/>
      <c r="H69" s="96"/>
    </row>
    <row r="70" spans="1:8" x14ac:dyDescent="0.25">
      <c r="A70" s="95"/>
      <c r="B70" s="94"/>
      <c r="C70" s="95"/>
      <c r="D70" s="94"/>
      <c r="E70" s="96"/>
      <c r="F70" s="96"/>
      <c r="G70" s="96"/>
      <c r="H70" s="96"/>
    </row>
    <row r="71" spans="1:8" x14ac:dyDescent="0.25">
      <c r="A71" s="95"/>
      <c r="B71" s="94"/>
      <c r="C71" s="95"/>
      <c r="D71" s="94"/>
      <c r="E71" s="96"/>
      <c r="F71" s="96"/>
      <c r="G71" s="96"/>
      <c r="H71" s="96"/>
    </row>
    <row r="72" spans="1:8" x14ac:dyDescent="0.25">
      <c r="A72" s="95"/>
      <c r="B72" s="94"/>
      <c r="C72" s="95"/>
      <c r="D72" s="94"/>
      <c r="E72" s="96"/>
      <c r="F72" s="96"/>
      <c r="G72" s="96"/>
      <c r="H72" s="96"/>
    </row>
    <row r="73" spans="1:8" x14ac:dyDescent="0.25">
      <c r="A73" s="95"/>
      <c r="B73" s="94"/>
      <c r="C73" s="95"/>
      <c r="D73" s="94"/>
      <c r="E73" s="96"/>
      <c r="F73" s="96"/>
      <c r="G73" s="96"/>
      <c r="H73" s="96"/>
    </row>
    <row r="74" spans="1:8" x14ac:dyDescent="0.25">
      <c r="A74" s="95"/>
      <c r="B74" s="94"/>
      <c r="C74" s="95"/>
      <c r="D74" s="94"/>
      <c r="E74" s="96"/>
      <c r="F74" s="96"/>
      <c r="G74" s="96"/>
      <c r="H74" s="96"/>
    </row>
    <row r="75" spans="1:8" x14ac:dyDescent="0.25">
      <c r="A75" s="95"/>
      <c r="B75" s="94"/>
      <c r="C75" s="95"/>
      <c r="D75" s="94"/>
      <c r="E75" s="96"/>
      <c r="F75" s="96"/>
      <c r="G75" s="96"/>
      <c r="H75" s="96"/>
    </row>
    <row r="76" spans="1:8" x14ac:dyDescent="0.25">
      <c r="A76" s="95"/>
      <c r="B76" s="94"/>
      <c r="C76" s="95"/>
      <c r="D76" s="94"/>
      <c r="E76" s="96"/>
      <c r="F76" s="96"/>
      <c r="G76" s="96"/>
      <c r="H76" s="96"/>
    </row>
    <row r="77" spans="1:8" x14ac:dyDescent="0.25">
      <c r="A77" s="95"/>
      <c r="B77" s="94"/>
      <c r="C77" s="95"/>
      <c r="D77" s="94"/>
      <c r="E77" s="96"/>
      <c r="F77" s="96"/>
      <c r="G77" s="96"/>
      <c r="H77" s="96"/>
    </row>
    <row r="78" spans="1:8" x14ac:dyDescent="0.25">
      <c r="A78" s="95"/>
      <c r="B78" s="94"/>
      <c r="C78" s="95"/>
      <c r="D78" s="94"/>
      <c r="E78" s="96"/>
      <c r="F78" s="96"/>
      <c r="G78" s="96"/>
      <c r="H78" s="96"/>
    </row>
    <row r="79" spans="1:8" x14ac:dyDescent="0.25">
      <c r="A79" s="95"/>
      <c r="B79" s="94"/>
      <c r="C79" s="95"/>
      <c r="D79" s="94"/>
      <c r="E79" s="96"/>
      <c r="F79" s="96"/>
      <c r="G79" s="96"/>
      <c r="H79" s="96"/>
    </row>
    <row r="80" spans="1:8" x14ac:dyDescent="0.25">
      <c r="A80" s="95"/>
      <c r="B80" s="94"/>
      <c r="C80" s="95"/>
      <c r="D80" s="94"/>
      <c r="E80" s="96"/>
      <c r="F80" s="96"/>
      <c r="G80" s="96"/>
      <c r="H80" s="96"/>
    </row>
    <row r="81" spans="1:8" x14ac:dyDescent="0.25">
      <c r="A81" s="95"/>
      <c r="B81" s="94"/>
      <c r="C81" s="95"/>
      <c r="D81" s="94"/>
      <c r="E81" s="96"/>
      <c r="F81" s="96"/>
      <c r="G81" s="96"/>
      <c r="H81" s="96"/>
    </row>
    <row r="82" spans="1:8" x14ac:dyDescent="0.25">
      <c r="A82" s="95"/>
      <c r="B82" s="94"/>
      <c r="C82" s="95"/>
      <c r="D82" s="94"/>
      <c r="E82" s="96"/>
      <c r="F82" s="96"/>
      <c r="G82" s="96"/>
      <c r="H82" s="96"/>
    </row>
    <row r="83" spans="1:8" x14ac:dyDescent="0.25">
      <c r="A83" s="95"/>
      <c r="B83" s="94"/>
      <c r="C83" s="95"/>
      <c r="D83" s="94"/>
      <c r="E83" s="96"/>
      <c r="F83" s="96"/>
      <c r="G83" s="96"/>
      <c r="H83" s="96"/>
    </row>
    <row r="84" spans="1:8" x14ac:dyDescent="0.25">
      <c r="A84" s="95"/>
      <c r="B84" s="94"/>
      <c r="C84" s="95"/>
      <c r="D84" s="94"/>
      <c r="E84" s="96"/>
      <c r="F84" s="96"/>
      <c r="G84" s="96"/>
      <c r="H84" s="96"/>
    </row>
    <row r="85" spans="1:8" x14ac:dyDescent="0.25">
      <c r="A85" s="95"/>
      <c r="B85" s="94"/>
      <c r="C85" s="95"/>
      <c r="D85" s="94"/>
      <c r="E85" s="96"/>
      <c r="F85" s="96"/>
      <c r="G85" s="96"/>
      <c r="H85" s="96"/>
    </row>
    <row r="86" spans="1:8" x14ac:dyDescent="0.25">
      <c r="A86" s="95"/>
      <c r="B86" s="94"/>
      <c r="C86" s="95"/>
      <c r="D86" s="94"/>
      <c r="E86" s="96"/>
      <c r="F86" s="96"/>
      <c r="G86" s="96"/>
      <c r="H86" s="96"/>
    </row>
    <row r="87" spans="1:8" x14ac:dyDescent="0.25">
      <c r="A87" s="95"/>
      <c r="B87" s="94"/>
      <c r="C87" s="95"/>
      <c r="D87" s="94"/>
      <c r="E87" s="96"/>
      <c r="F87" s="96"/>
      <c r="G87" s="96"/>
      <c r="H87" s="96"/>
    </row>
    <row r="88" spans="1:8" x14ac:dyDescent="0.25">
      <c r="A88" s="95"/>
      <c r="B88" s="94"/>
      <c r="C88" s="95"/>
      <c r="D88" s="94"/>
      <c r="E88" s="96"/>
      <c r="F88" s="96"/>
      <c r="G88" s="96"/>
      <c r="H88" s="96"/>
    </row>
    <row r="89" spans="1:8" x14ac:dyDescent="0.25">
      <c r="A89" s="95"/>
      <c r="B89" s="94"/>
      <c r="C89" s="95"/>
      <c r="D89" s="94"/>
      <c r="E89" s="96"/>
      <c r="F89" s="96"/>
      <c r="G89" s="96"/>
      <c r="H89" s="96"/>
    </row>
    <row r="90" spans="1:8" x14ac:dyDescent="0.25">
      <c r="A90" s="95"/>
      <c r="B90" s="94"/>
      <c r="C90" s="95"/>
      <c r="D90" s="94"/>
      <c r="E90" s="96"/>
      <c r="F90" s="96"/>
      <c r="G90" s="96"/>
      <c r="H90" s="96"/>
    </row>
    <row r="91" spans="1:8" x14ac:dyDescent="0.25">
      <c r="A91" s="95"/>
      <c r="B91" s="94"/>
      <c r="C91" s="95"/>
      <c r="D91" s="94"/>
      <c r="E91" s="96"/>
      <c r="F91" s="96"/>
      <c r="G91" s="96"/>
      <c r="H91" s="96"/>
    </row>
    <row r="92" spans="1:8" x14ac:dyDescent="0.25">
      <c r="A92" s="95"/>
      <c r="B92" s="94"/>
      <c r="C92" s="95"/>
      <c r="D92" s="94"/>
      <c r="E92" s="96"/>
      <c r="F92" s="96"/>
      <c r="G92" s="96"/>
      <c r="H92" s="96"/>
    </row>
    <row r="93" spans="1:8" x14ac:dyDescent="0.25">
      <c r="A93" s="95"/>
      <c r="B93" s="94"/>
      <c r="C93" s="95"/>
      <c r="D93" s="94"/>
      <c r="E93" s="96"/>
      <c r="F93" s="96"/>
      <c r="G93" s="96"/>
      <c r="H93" s="96"/>
    </row>
    <row r="94" spans="1:8" x14ac:dyDescent="0.25">
      <c r="A94" s="95"/>
      <c r="B94" s="94"/>
      <c r="C94" s="95"/>
      <c r="D94" s="94"/>
      <c r="E94" s="96"/>
      <c r="F94" s="96"/>
      <c r="G94" s="96"/>
      <c r="H94" s="96"/>
    </row>
    <row r="95" spans="1:8" x14ac:dyDescent="0.25">
      <c r="A95" s="95"/>
      <c r="B95" s="94"/>
      <c r="C95" s="95"/>
      <c r="D95" s="94"/>
      <c r="E95" s="96"/>
      <c r="F95" s="96"/>
      <c r="G95" s="96"/>
      <c r="H95" s="96"/>
    </row>
    <row r="96" spans="1:8" x14ac:dyDescent="0.25">
      <c r="A96" s="95"/>
      <c r="B96" s="94"/>
      <c r="C96" s="95"/>
      <c r="D96" s="94"/>
      <c r="E96" s="96"/>
      <c r="F96" s="96"/>
      <c r="G96" s="96"/>
      <c r="H96" s="96"/>
    </row>
    <row r="97" spans="1:8" x14ac:dyDescent="0.25">
      <c r="A97" s="95"/>
      <c r="B97" s="94"/>
      <c r="C97" s="95"/>
      <c r="D97" s="94"/>
      <c r="E97" s="96"/>
      <c r="F97" s="96"/>
      <c r="G97" s="96"/>
      <c r="H97" s="96"/>
    </row>
    <row r="98" spans="1:8" x14ac:dyDescent="0.25">
      <c r="A98" s="95"/>
      <c r="B98" s="94"/>
      <c r="C98" s="95"/>
      <c r="D98" s="94"/>
      <c r="E98" s="96"/>
      <c r="F98" s="96"/>
      <c r="G98" s="96"/>
      <c r="H98" s="96"/>
    </row>
    <row r="99" spans="1:8" x14ac:dyDescent="0.25">
      <c r="A99" s="95"/>
      <c r="B99" s="94"/>
      <c r="C99" s="95"/>
      <c r="D99" s="94"/>
      <c r="E99" s="96"/>
      <c r="F99" s="96"/>
      <c r="G99" s="96"/>
      <c r="H99" s="96"/>
    </row>
    <row r="100" spans="1:8" x14ac:dyDescent="0.25">
      <c r="A100" s="95"/>
      <c r="B100" s="94"/>
      <c r="C100" s="95"/>
      <c r="D100" s="94"/>
      <c r="E100" s="96"/>
      <c r="F100" s="96"/>
      <c r="G100" s="96"/>
      <c r="H100" s="96"/>
    </row>
    <row r="101" spans="1:8" x14ac:dyDescent="0.25">
      <c r="A101" s="95"/>
      <c r="B101" s="94"/>
      <c r="C101" s="95"/>
      <c r="D101" s="94"/>
      <c r="E101" s="96"/>
      <c r="F101" s="96"/>
      <c r="G101" s="96"/>
      <c r="H101" s="96"/>
    </row>
    <row r="102" spans="1:8" x14ac:dyDescent="0.25">
      <c r="A102" s="95"/>
      <c r="B102" s="94"/>
      <c r="C102" s="95"/>
      <c r="D102" s="94"/>
      <c r="E102" s="96"/>
      <c r="F102" s="96"/>
      <c r="G102" s="96"/>
      <c r="H102" s="96"/>
    </row>
    <row r="103" spans="1:8" x14ac:dyDescent="0.25">
      <c r="A103" s="95"/>
      <c r="B103" s="94"/>
      <c r="C103" s="95"/>
      <c r="D103" s="94"/>
      <c r="E103" s="96"/>
      <c r="F103" s="96"/>
      <c r="G103" s="96"/>
      <c r="H103" s="96"/>
    </row>
    <row r="104" spans="1:8" x14ac:dyDescent="0.25">
      <c r="A104" s="95"/>
      <c r="B104" s="94"/>
      <c r="C104" s="95"/>
      <c r="D104" s="94"/>
      <c r="E104" s="96"/>
      <c r="F104" s="96"/>
      <c r="G104" s="96"/>
      <c r="H104" s="96"/>
    </row>
    <row r="105" spans="1:8" x14ac:dyDescent="0.25">
      <c r="A105" s="95"/>
      <c r="B105" s="94"/>
      <c r="C105" s="95"/>
      <c r="D105" s="94"/>
      <c r="E105" s="96"/>
      <c r="F105" s="96"/>
      <c r="G105" s="96"/>
      <c r="H105" s="96"/>
    </row>
    <row r="106" spans="1:8" x14ac:dyDescent="0.25">
      <c r="A106" s="95"/>
      <c r="B106" s="94"/>
      <c r="C106" s="95"/>
      <c r="D106" s="94"/>
      <c r="E106" s="96"/>
      <c r="F106" s="96"/>
      <c r="G106" s="96"/>
      <c r="H106" s="96"/>
    </row>
    <row r="107" spans="1:8" x14ac:dyDescent="0.25">
      <c r="A107" s="95"/>
      <c r="B107" s="94"/>
      <c r="C107" s="95"/>
      <c r="D107" s="94"/>
      <c r="E107" s="96"/>
      <c r="F107" s="96"/>
      <c r="G107" s="96"/>
      <c r="H107" s="96"/>
    </row>
    <row r="108" spans="1:8" x14ac:dyDescent="0.25">
      <c r="A108" s="95"/>
      <c r="B108" s="94"/>
      <c r="C108" s="95"/>
      <c r="D108" s="94"/>
      <c r="E108" s="96"/>
      <c r="F108" s="96"/>
      <c r="G108" s="96"/>
      <c r="H108" s="96"/>
    </row>
    <row r="109" spans="1:8" x14ac:dyDescent="0.25">
      <c r="A109" s="95"/>
      <c r="B109" s="94"/>
      <c r="C109" s="95"/>
      <c r="D109" s="94"/>
      <c r="E109" s="96"/>
      <c r="F109" s="96"/>
      <c r="G109" s="96"/>
      <c r="H109" s="96"/>
    </row>
    <row r="110" spans="1:8" x14ac:dyDescent="0.25">
      <c r="A110" s="95"/>
      <c r="B110" s="94"/>
      <c r="C110" s="95"/>
      <c r="D110" s="94"/>
      <c r="E110" s="96"/>
      <c r="F110" s="96"/>
      <c r="G110" s="96"/>
      <c r="H110" s="96"/>
    </row>
    <row r="111" spans="1:8" x14ac:dyDescent="0.25">
      <c r="A111" s="95"/>
      <c r="B111" s="94"/>
      <c r="C111" s="95"/>
      <c r="D111" s="94"/>
      <c r="E111" s="96"/>
      <c r="F111" s="96"/>
      <c r="G111" s="96"/>
      <c r="H111" s="96"/>
    </row>
    <row r="112" spans="1:8" x14ac:dyDescent="0.25">
      <c r="A112" s="95"/>
      <c r="B112" s="94"/>
      <c r="C112" s="95"/>
      <c r="D112" s="94"/>
      <c r="E112" s="96"/>
      <c r="F112" s="96"/>
      <c r="G112" s="96"/>
      <c r="H112" s="96"/>
    </row>
    <row r="113" spans="1:8" x14ac:dyDescent="0.25">
      <c r="A113" s="95"/>
      <c r="B113" s="94"/>
      <c r="C113" s="95"/>
      <c r="D113" s="94"/>
      <c r="E113" s="96"/>
      <c r="F113" s="96"/>
      <c r="G113" s="96"/>
      <c r="H113" s="96"/>
    </row>
    <row r="114" spans="1:8" x14ac:dyDescent="0.25">
      <c r="A114" s="95"/>
      <c r="B114" s="94"/>
      <c r="C114" s="95"/>
      <c r="D114" s="94"/>
      <c r="E114" s="96"/>
      <c r="F114" s="96"/>
      <c r="G114" s="96"/>
      <c r="H114" s="96"/>
    </row>
    <row r="115" spans="1:8" x14ac:dyDescent="0.25">
      <c r="A115" s="95"/>
      <c r="B115" s="94"/>
      <c r="C115" s="95"/>
      <c r="D115" s="94"/>
      <c r="E115" s="96"/>
      <c r="F115" s="96"/>
      <c r="G115" s="96"/>
      <c r="H115" s="96"/>
    </row>
    <row r="116" spans="1:8" x14ac:dyDescent="0.25">
      <c r="A116" s="95"/>
      <c r="B116" s="94"/>
      <c r="C116" s="95"/>
      <c r="D116" s="94"/>
      <c r="E116" s="96"/>
      <c r="F116" s="96"/>
      <c r="G116" s="96"/>
      <c r="H116" s="96"/>
    </row>
    <row r="117" spans="1:8" x14ac:dyDescent="0.25">
      <c r="A117" s="95"/>
      <c r="B117" s="94"/>
      <c r="C117" s="95"/>
      <c r="D117" s="94"/>
      <c r="E117" s="96"/>
      <c r="F117" s="96"/>
      <c r="G117" s="96"/>
      <c r="H117" s="96"/>
    </row>
    <row r="118" spans="1:8" x14ac:dyDescent="0.25">
      <c r="A118" s="95"/>
      <c r="B118" s="94"/>
      <c r="C118" s="95"/>
      <c r="D118" s="94"/>
      <c r="E118" s="96"/>
      <c r="F118" s="96"/>
      <c r="G118" s="96"/>
      <c r="H118" s="96"/>
    </row>
    <row r="119" spans="1:8" x14ac:dyDescent="0.25">
      <c r="A119" s="95"/>
      <c r="B119" s="94"/>
      <c r="C119" s="95"/>
      <c r="D119" s="94"/>
      <c r="E119" s="96"/>
      <c r="F119" s="96"/>
      <c r="G119" s="96"/>
      <c r="H119" s="96"/>
    </row>
    <row r="120" spans="1:8" x14ac:dyDescent="0.25">
      <c r="A120" s="95"/>
      <c r="B120" s="94"/>
      <c r="C120" s="95"/>
      <c r="D120" s="94"/>
      <c r="E120" s="96"/>
      <c r="F120" s="96"/>
      <c r="G120" s="96"/>
      <c r="H120" s="96"/>
    </row>
    <row r="121" spans="1:8" x14ac:dyDescent="0.25">
      <c r="A121" s="95"/>
      <c r="B121" s="94"/>
      <c r="C121" s="95"/>
      <c r="D121" s="94"/>
      <c r="E121" s="96"/>
      <c r="F121" s="96"/>
      <c r="G121" s="96"/>
      <c r="H121" s="96"/>
    </row>
    <row r="122" spans="1:8" x14ac:dyDescent="0.25">
      <c r="A122" s="95"/>
      <c r="B122" s="94"/>
      <c r="C122" s="95"/>
      <c r="D122" s="94"/>
      <c r="E122" s="96"/>
      <c r="F122" s="96"/>
      <c r="G122" s="96"/>
      <c r="H122" s="96"/>
    </row>
    <row r="123" spans="1:8" x14ac:dyDescent="0.25">
      <c r="A123" s="95"/>
      <c r="B123" s="94"/>
      <c r="C123" s="95"/>
      <c r="D123" s="94"/>
      <c r="E123" s="96"/>
      <c r="F123" s="96"/>
      <c r="G123" s="96"/>
      <c r="H123" s="96"/>
    </row>
    <row r="124" spans="1:8" x14ac:dyDescent="0.25">
      <c r="A124" s="95"/>
      <c r="B124" s="94"/>
      <c r="C124" s="95"/>
      <c r="D124" s="94"/>
      <c r="E124" s="96"/>
      <c r="F124" s="96"/>
      <c r="G124" s="96"/>
      <c r="H124" s="96"/>
    </row>
    <row r="125" spans="1:8" x14ac:dyDescent="0.25">
      <c r="A125" s="95"/>
      <c r="B125" s="94"/>
      <c r="C125" s="95"/>
      <c r="D125" s="94"/>
      <c r="E125" s="96"/>
      <c r="F125" s="96"/>
      <c r="G125" s="96"/>
      <c r="H125" s="96"/>
    </row>
    <row r="126" spans="1:8" x14ac:dyDescent="0.25">
      <c r="A126" s="95"/>
      <c r="B126" s="94"/>
      <c r="C126" s="95"/>
      <c r="D126" s="94"/>
      <c r="E126" s="96"/>
      <c r="F126" s="96"/>
      <c r="G126" s="96"/>
      <c r="H126" s="96"/>
    </row>
    <row r="127" spans="1:8" x14ac:dyDescent="0.25">
      <c r="A127" s="95"/>
      <c r="B127" s="94"/>
      <c r="C127" s="95"/>
      <c r="D127" s="94"/>
      <c r="E127" s="96"/>
      <c r="F127" s="96"/>
      <c r="G127" s="96"/>
      <c r="H127" s="96"/>
    </row>
    <row r="128" spans="1:8" x14ac:dyDescent="0.25">
      <c r="A128" s="95"/>
      <c r="B128" s="94"/>
      <c r="C128" s="95"/>
      <c r="D128" s="94"/>
      <c r="E128" s="96"/>
      <c r="F128" s="96"/>
      <c r="G128" s="96"/>
      <c r="H128" s="96"/>
    </row>
    <row r="129" spans="1:8" x14ac:dyDescent="0.25">
      <c r="A129" s="95"/>
      <c r="B129" s="94"/>
      <c r="C129" s="95"/>
      <c r="D129" s="94"/>
      <c r="E129" s="96"/>
      <c r="F129" s="96"/>
      <c r="G129" s="96"/>
      <c r="H129" s="96"/>
    </row>
    <row r="130" spans="1:8" x14ac:dyDescent="0.25">
      <c r="A130" s="95"/>
      <c r="B130" s="94"/>
      <c r="C130" s="95"/>
      <c r="D130" s="94"/>
      <c r="E130" s="96"/>
      <c r="F130" s="96"/>
      <c r="G130" s="96"/>
      <c r="H130" s="96"/>
    </row>
    <row r="131" spans="1:8" x14ac:dyDescent="0.25">
      <c r="A131" s="95"/>
      <c r="B131" s="94"/>
      <c r="C131" s="95"/>
      <c r="D131" s="94"/>
      <c r="E131" s="96"/>
      <c r="F131" s="96"/>
      <c r="G131" s="96"/>
      <c r="H131" s="96"/>
    </row>
    <row r="132" spans="1:8" x14ac:dyDescent="0.25">
      <c r="A132" s="95"/>
      <c r="B132" s="94"/>
      <c r="C132" s="95"/>
      <c r="D132" s="94"/>
      <c r="E132" s="96"/>
      <c r="F132" s="96"/>
      <c r="G132" s="96"/>
      <c r="H132" s="96"/>
    </row>
    <row r="133" spans="1:8" x14ac:dyDescent="0.25">
      <c r="A133" s="95"/>
      <c r="B133" s="94"/>
      <c r="C133" s="95"/>
      <c r="D133" s="94"/>
      <c r="E133" s="96"/>
      <c r="F133" s="96"/>
      <c r="G133" s="96"/>
      <c r="H133" s="96"/>
    </row>
    <row r="134" spans="1:8" x14ac:dyDescent="0.25">
      <c r="A134" s="95"/>
      <c r="B134" s="94"/>
      <c r="C134" s="95"/>
      <c r="D134" s="94"/>
      <c r="E134" s="96"/>
      <c r="F134" s="96"/>
      <c r="G134" s="96"/>
      <c r="H134" s="96"/>
    </row>
    <row r="135" spans="1:8" x14ac:dyDescent="0.25">
      <c r="A135" s="95"/>
      <c r="B135" s="94"/>
      <c r="C135" s="95"/>
      <c r="D135" s="94"/>
      <c r="E135" s="96"/>
      <c r="F135" s="96"/>
      <c r="G135" s="96"/>
      <c r="H135" s="96"/>
    </row>
    <row r="136" spans="1:8" x14ac:dyDescent="0.25">
      <c r="A136" s="95"/>
      <c r="B136" s="94"/>
      <c r="C136" s="95"/>
      <c r="D136" s="94"/>
      <c r="E136" s="96"/>
      <c r="F136" s="96"/>
      <c r="G136" s="96"/>
      <c r="H136" s="96"/>
    </row>
    <row r="137" spans="1:8" x14ac:dyDescent="0.25">
      <c r="A137" s="95"/>
      <c r="B137" s="94"/>
      <c r="C137" s="95"/>
      <c r="D137" s="94"/>
      <c r="E137" s="96"/>
      <c r="F137" s="96"/>
      <c r="G137" s="96"/>
      <c r="H137" s="96"/>
    </row>
    <row r="138" spans="1:8" x14ac:dyDescent="0.25">
      <c r="A138" s="95"/>
      <c r="B138" s="94"/>
      <c r="C138" s="95"/>
      <c r="D138" s="94"/>
      <c r="E138" s="96"/>
      <c r="F138" s="96"/>
      <c r="G138" s="96"/>
      <c r="H138" s="96"/>
    </row>
    <row r="139" spans="1:8" x14ac:dyDescent="0.25">
      <c r="A139" s="95"/>
      <c r="B139" s="94"/>
      <c r="C139" s="95"/>
      <c r="D139" s="94"/>
      <c r="E139" s="96"/>
      <c r="F139" s="96"/>
      <c r="G139" s="96"/>
      <c r="H139" s="96"/>
    </row>
    <row r="140" spans="1:8" x14ac:dyDescent="0.25">
      <c r="A140" s="95"/>
      <c r="B140" s="94"/>
      <c r="C140" s="95"/>
      <c r="D140" s="94"/>
      <c r="E140" s="96"/>
      <c r="F140" s="96"/>
      <c r="G140" s="96"/>
      <c r="H140" s="96"/>
    </row>
    <row r="141" spans="1:8" x14ac:dyDescent="0.25">
      <c r="A141" s="95"/>
      <c r="B141" s="94"/>
      <c r="C141" s="95"/>
      <c r="D141" s="94"/>
      <c r="E141" s="96"/>
      <c r="F141" s="96"/>
      <c r="G141" s="96"/>
      <c r="H141" s="96"/>
    </row>
    <row r="142" spans="1:8" x14ac:dyDescent="0.25">
      <c r="A142" s="95"/>
      <c r="B142" s="94"/>
      <c r="C142" s="95"/>
      <c r="D142" s="94"/>
      <c r="E142" s="96"/>
      <c r="F142" s="96"/>
      <c r="G142" s="96"/>
      <c r="H142" s="96"/>
    </row>
    <row r="143" spans="1:8" x14ac:dyDescent="0.25">
      <c r="A143" s="95"/>
      <c r="B143" s="94"/>
      <c r="C143" s="95"/>
      <c r="D143" s="94"/>
      <c r="E143" s="96"/>
      <c r="F143" s="96"/>
      <c r="G143" s="96"/>
      <c r="H143" s="96"/>
    </row>
    <row r="144" spans="1:8" x14ac:dyDescent="0.25">
      <c r="A144" s="95"/>
      <c r="B144" s="94"/>
      <c r="C144" s="95"/>
      <c r="D144" s="94"/>
      <c r="E144" s="96"/>
      <c r="F144" s="96"/>
      <c r="G144" s="96"/>
      <c r="H144" s="96"/>
    </row>
    <row r="145" spans="1:8" x14ac:dyDescent="0.25">
      <c r="A145" s="95"/>
      <c r="B145" s="94"/>
      <c r="C145" s="95"/>
      <c r="D145" s="94"/>
      <c r="E145" s="96"/>
      <c r="F145" s="96"/>
      <c r="G145" s="96"/>
      <c r="H145" s="96"/>
    </row>
    <row r="146" spans="1:8" x14ac:dyDescent="0.25">
      <c r="A146" s="95"/>
      <c r="B146" s="94"/>
      <c r="C146" s="95"/>
      <c r="D146" s="94"/>
      <c r="E146" s="96"/>
      <c r="F146" s="96"/>
      <c r="G146" s="96"/>
      <c r="H146" s="96"/>
    </row>
    <row r="147" spans="1:8" x14ac:dyDescent="0.25">
      <c r="A147" s="95"/>
      <c r="B147" s="94"/>
      <c r="C147" s="95"/>
      <c r="D147" s="94"/>
      <c r="E147" s="96"/>
      <c r="F147" s="96"/>
      <c r="G147" s="96"/>
      <c r="H147" s="96"/>
    </row>
    <row r="148" spans="1:8" x14ac:dyDescent="0.25">
      <c r="A148" s="95"/>
      <c r="B148" s="94"/>
      <c r="C148" s="95"/>
      <c r="D148" s="94"/>
      <c r="E148" s="96"/>
      <c r="F148" s="96"/>
      <c r="G148" s="96"/>
      <c r="H148" s="96"/>
    </row>
    <row r="149" spans="1:8" x14ac:dyDescent="0.25">
      <c r="A149" s="95"/>
      <c r="B149" s="94"/>
      <c r="C149" s="95"/>
      <c r="D149" s="94"/>
      <c r="E149" s="96"/>
      <c r="F149" s="96"/>
      <c r="G149" s="96"/>
      <c r="H149" s="96"/>
    </row>
    <row r="150" spans="1:8" x14ac:dyDescent="0.25">
      <c r="A150" s="95"/>
      <c r="B150" s="94"/>
      <c r="C150" s="95"/>
      <c r="D150" s="94"/>
      <c r="E150" s="96"/>
      <c r="F150" s="96"/>
      <c r="G150" s="96"/>
      <c r="H150" s="96"/>
    </row>
    <row r="151" spans="1:8" x14ac:dyDescent="0.25">
      <c r="A151" s="95"/>
      <c r="B151" s="94"/>
      <c r="C151" s="95"/>
      <c r="D151" s="94"/>
      <c r="E151" s="96"/>
      <c r="F151" s="96"/>
      <c r="G151" s="96"/>
      <c r="H151" s="96"/>
    </row>
    <row r="152" spans="1:8" x14ac:dyDescent="0.25">
      <c r="A152" s="95"/>
      <c r="B152" s="94"/>
      <c r="C152" s="95"/>
      <c r="D152" s="94"/>
      <c r="E152" s="96"/>
      <c r="F152" s="96"/>
      <c r="G152" s="96"/>
      <c r="H152" s="96"/>
    </row>
    <row r="153" spans="1:8" x14ac:dyDescent="0.25">
      <c r="A153" s="95"/>
      <c r="B153" s="94"/>
      <c r="C153" s="95"/>
      <c r="D153" s="94"/>
      <c r="E153" s="96"/>
      <c r="F153" s="96"/>
      <c r="G153" s="96"/>
      <c r="H153" s="96"/>
    </row>
    <row r="157" spans="1:8" x14ac:dyDescent="0.25">
      <c r="A157" s="52" t="str">
        <f t="array" ref="A157">IFERROR(INDEX('Annex 2 Designated EHV charges'!$D$11:$D$260, MATCH(0, IF(ISBLANK('Annex 2 Designated EHV charges'!$D$11:$D$260),1, COUNTIF(A$4:$A156, 'Annex 2 Designated EHV charges'!$D$11:$D$260)), 0)),"")</f>
        <v/>
      </c>
      <c r="B157" s="52" t="str">
        <f>IF($A157="","",VLOOKUP($A157,'Annex 2 Designated EHV charges'!$D:$O,2,0))</f>
        <v/>
      </c>
      <c r="C157" s="59" t="str">
        <f>IF($A157="","",VLOOKUP($A157,'Annex 2 Designated EHV charges'!$D:$O,3,0))</f>
        <v/>
      </c>
      <c r="D157" s="59" t="str">
        <f>IF($A157="","",VLOOKUP($A157,'Annex 2 Designated EHV charges'!$D:$O,4,0))</f>
        <v/>
      </c>
      <c r="E157" s="60" t="str">
        <f>IFERROR(IF(VLOOKUP($A157,'Annex 2 Designated EHV charges'!$D:$P,COLUMN(E157)+5,FALSE)=0,"",VLOOKUP($A157,'Annex 2 Designated EHV charges'!$D:$P,COLUMN(E157)+5,FALSE)),"")</f>
        <v/>
      </c>
      <c r="F157" s="61" t="str">
        <f>IFERROR(IF(VLOOKUP($A157,'Annex 2 Designated EHV charges'!$D:$P,COLUMN(F157)+5,FALSE)=0,"",VLOOKUP($A157,'Annex 2 Designated EHV charges'!$D:$P,COLUMN(F157)+5,FALSE)),"")</f>
        <v/>
      </c>
      <c r="G157" s="61" t="str">
        <f>IFERROR(IF(VLOOKUP($A157,'Annex 2 Designated EHV charges'!$D:$P,COLUMN(G157)+5,FALSE)=0,"",VLOOKUP($A157,'Annex 2 Designated EHV charges'!$D:$P,COLUMN(G157)+5,FALSE)),"")</f>
        <v/>
      </c>
      <c r="H157" s="52" t="str">
        <f>IFERROR(IF(VLOOKUP($A157,'Annex 2 Designated EHV charges'!$D:$P,COLUMN(H157)+5,FALSE)=0,"",VLOOKUP($A157,'Annex 2 Designated EHV charges'!$D:$P,COLUMN(H157)+5,FALSE)),"")</f>
        <v/>
      </c>
    </row>
    <row r="158" spans="1:8" x14ac:dyDescent="0.25">
      <c r="A158" s="52" t="str">
        <f t="array" ref="A158">IFERROR(INDEX('Annex 2 Designated EHV charges'!$D$11:$D$260, MATCH(0, IF(ISBLANK('Annex 2 Designated EHV charges'!$D$11:$D$260),1, COUNTIF(A$4:$A157, 'Annex 2 Designated EHV charges'!$D$11:$D$260)), 0)),"")</f>
        <v/>
      </c>
      <c r="B158" s="52" t="str">
        <f>IF($A158="","",VLOOKUP($A158,'Annex 2 Designated EHV charges'!$D:$O,2,0))</f>
        <v/>
      </c>
      <c r="C158" s="59" t="str">
        <f>IF($A158="","",VLOOKUP($A158,'Annex 2 Designated EHV charges'!$D:$O,3,0))</f>
        <v/>
      </c>
      <c r="D158" s="59" t="str">
        <f>IF($A158="","",VLOOKUP($A158,'Annex 2 Designated EHV charges'!$D:$O,4,0))</f>
        <v/>
      </c>
      <c r="E158" s="60" t="str">
        <f>IFERROR(IF(VLOOKUP($A158,'Annex 2 Designated EHV charges'!$D:$P,COLUMN(E158)+5,FALSE)=0,"",VLOOKUP($A158,'Annex 2 Designated EHV charges'!$D:$P,COLUMN(E158)+5,FALSE)),"")</f>
        <v/>
      </c>
      <c r="F158" s="61" t="str">
        <f>IFERROR(IF(VLOOKUP($A158,'Annex 2 Designated EHV charges'!$D:$P,COLUMN(F158)+5,FALSE)=0,"",VLOOKUP($A158,'Annex 2 Designated EHV charges'!$D:$P,COLUMN(F158)+5,FALSE)),"")</f>
        <v/>
      </c>
      <c r="G158" s="61" t="str">
        <f>IFERROR(IF(VLOOKUP($A158,'Annex 2 Designated EHV charges'!$D:$P,COLUMN(G158)+5,FALSE)=0,"",VLOOKUP($A158,'Annex 2 Designated EHV charges'!$D:$P,COLUMN(G158)+5,FALSE)),"")</f>
        <v/>
      </c>
      <c r="H158" s="52" t="str">
        <f>IFERROR(IF(VLOOKUP($A158,'Annex 2 Designated EHV charges'!$D:$P,COLUMN(H158)+5,FALSE)=0,"",VLOOKUP($A158,'Annex 2 Designated EHV charges'!$D:$P,COLUMN(H158)+5,FALSE)),"")</f>
        <v/>
      </c>
    </row>
    <row r="159" spans="1:8" x14ac:dyDescent="0.25">
      <c r="A159" s="52" t="str">
        <f t="array" ref="A159">IFERROR(INDEX('Annex 2 Designated EHV charges'!$D$11:$D$260, MATCH(0, IF(ISBLANK('Annex 2 Designated EHV charges'!$D$11:$D$260),1, COUNTIF(A$4:$A158, 'Annex 2 Designated EHV charges'!$D$11:$D$260)), 0)),"")</f>
        <v/>
      </c>
      <c r="B159" s="52" t="str">
        <f>IF($A159="","",VLOOKUP($A159,'Annex 2 Designated EHV charges'!$D:$O,2,0))</f>
        <v/>
      </c>
      <c r="C159" s="59" t="str">
        <f>IF($A159="","",VLOOKUP($A159,'Annex 2 Designated EHV charges'!$D:$O,3,0))</f>
        <v/>
      </c>
      <c r="D159" s="59" t="str">
        <f>IF($A159="","",VLOOKUP($A159,'Annex 2 Designated EHV charges'!$D:$O,4,0))</f>
        <v/>
      </c>
      <c r="E159" s="60" t="str">
        <f>IFERROR(IF(VLOOKUP($A159,'Annex 2 Designated EHV charges'!$D:$P,COLUMN(E159)+5,FALSE)=0,"",VLOOKUP($A159,'Annex 2 Designated EHV charges'!$D:$P,COLUMN(E159)+5,FALSE)),"")</f>
        <v/>
      </c>
      <c r="F159" s="61" t="str">
        <f>IFERROR(IF(VLOOKUP($A159,'Annex 2 Designated EHV charges'!$D:$P,COLUMN(F159)+5,FALSE)=0,"",VLOOKUP($A159,'Annex 2 Designated EHV charges'!$D:$P,COLUMN(F159)+5,FALSE)),"")</f>
        <v/>
      </c>
      <c r="G159" s="61" t="str">
        <f>IFERROR(IF(VLOOKUP($A159,'Annex 2 Designated EHV charges'!$D:$P,COLUMN(G159)+5,FALSE)=0,"",VLOOKUP($A159,'Annex 2 Designated EHV charges'!$D:$P,COLUMN(G159)+5,FALSE)),"")</f>
        <v/>
      </c>
      <c r="H159" s="52" t="str">
        <f>IFERROR(IF(VLOOKUP($A159,'Annex 2 Designated EHV charges'!$D:$P,COLUMN(H159)+5,FALSE)=0,"",VLOOKUP($A159,'Annex 2 Designated EHV charges'!$D:$P,COLUMN(H159)+5,FALSE)),"")</f>
        <v/>
      </c>
    </row>
    <row r="160" spans="1:8" x14ac:dyDescent="0.25">
      <c r="A160" s="52" t="str">
        <f t="array" ref="A160">IFERROR(INDEX('Annex 2 Designated EHV charges'!$D$11:$D$260, MATCH(0, IF(ISBLANK('Annex 2 Designated EHV charges'!$D$11:$D$260),1, COUNTIF(A$4:$A159, 'Annex 2 Designated EHV charges'!$D$11:$D$260)), 0)),"")</f>
        <v/>
      </c>
      <c r="B160" s="52" t="str">
        <f>IF($A160="","",VLOOKUP($A160,'Annex 2 Designated EHV charges'!$D:$O,2,0))</f>
        <v/>
      </c>
      <c r="C160" s="59" t="str">
        <f>IF($A160="","",VLOOKUP($A160,'Annex 2 Designated EHV charges'!$D:$O,3,0))</f>
        <v/>
      </c>
      <c r="D160" s="59" t="str">
        <f>IF($A160="","",VLOOKUP($A160,'Annex 2 Designated EHV charges'!$D:$O,4,0))</f>
        <v/>
      </c>
      <c r="E160" s="60" t="str">
        <f>IFERROR(IF(VLOOKUP($A160,'Annex 2 Designated EHV charges'!$D:$P,COLUMN(E160)+5,FALSE)=0,"",VLOOKUP($A160,'Annex 2 Designated EHV charges'!$D:$P,COLUMN(E160)+5,FALSE)),"")</f>
        <v/>
      </c>
      <c r="F160" s="61" t="str">
        <f>IFERROR(IF(VLOOKUP($A160,'Annex 2 Designated EHV charges'!$D:$P,COLUMN(F160)+5,FALSE)=0,"",VLOOKUP($A160,'Annex 2 Designated EHV charges'!$D:$P,COLUMN(F160)+5,FALSE)),"")</f>
        <v/>
      </c>
      <c r="G160" s="61" t="str">
        <f>IFERROR(IF(VLOOKUP($A160,'Annex 2 Designated EHV charges'!$D:$P,COLUMN(G160)+5,FALSE)=0,"",VLOOKUP($A160,'Annex 2 Designated EHV charges'!$D:$P,COLUMN(G160)+5,FALSE)),"")</f>
        <v/>
      </c>
      <c r="H160" s="52" t="str">
        <f>IFERROR(IF(VLOOKUP($A160,'Annex 2 Designated EHV charges'!$D:$P,COLUMN(H160)+5,FALSE)=0,"",VLOOKUP($A160,'Annex 2 Designated EHV charges'!$D:$P,COLUMN(H160)+5,FALSE)),"")</f>
        <v/>
      </c>
    </row>
    <row r="161" spans="1:8" x14ac:dyDescent="0.25">
      <c r="A161" s="52" t="str">
        <f t="array" ref="A161">IFERROR(INDEX('Annex 2 Designated EHV charges'!$D$11:$D$260, MATCH(0, IF(ISBLANK('Annex 2 Designated EHV charges'!$D$11:$D$260),1, COUNTIF(A$4:$A160, 'Annex 2 Designated EHV charges'!$D$11:$D$260)), 0)),"")</f>
        <v/>
      </c>
      <c r="B161" s="52" t="str">
        <f>IF($A161="","",VLOOKUP($A161,'Annex 2 Designated EHV charges'!$D:$O,2,0))</f>
        <v/>
      </c>
      <c r="C161" s="59" t="str">
        <f>IF($A161="","",VLOOKUP($A161,'Annex 2 Designated EHV charges'!$D:$O,3,0))</f>
        <v/>
      </c>
      <c r="D161" s="59" t="str">
        <f>IF($A161="","",VLOOKUP($A161,'Annex 2 Designated EHV charges'!$D:$O,4,0))</f>
        <v/>
      </c>
      <c r="E161" s="60" t="str">
        <f>IFERROR(IF(VLOOKUP($A161,'Annex 2 Designated EHV charges'!$D:$P,COLUMN(E161)+5,FALSE)=0,"",VLOOKUP($A161,'Annex 2 Designated EHV charges'!$D:$P,COLUMN(E161)+5,FALSE)),"")</f>
        <v/>
      </c>
      <c r="F161" s="61" t="str">
        <f>IFERROR(IF(VLOOKUP($A161,'Annex 2 Designated EHV charges'!$D:$P,COLUMN(F161)+5,FALSE)=0,"",VLOOKUP($A161,'Annex 2 Designated EHV charges'!$D:$P,COLUMN(F161)+5,FALSE)),"")</f>
        <v/>
      </c>
      <c r="G161" s="61" t="str">
        <f>IFERROR(IF(VLOOKUP($A161,'Annex 2 Designated EHV charges'!$D:$P,COLUMN(G161)+5,FALSE)=0,"",VLOOKUP($A161,'Annex 2 Designated EHV charges'!$D:$P,COLUMN(G161)+5,FALSE)),"")</f>
        <v/>
      </c>
      <c r="H161" s="52" t="str">
        <f>IFERROR(IF(VLOOKUP($A161,'Annex 2 Designated EHV charges'!$D:$P,COLUMN(H161)+5,FALSE)=0,"",VLOOKUP($A161,'Annex 2 Designated EHV charges'!$D:$P,COLUMN(H161)+5,FALSE)),"")</f>
        <v/>
      </c>
    </row>
    <row r="162" spans="1:8" x14ac:dyDescent="0.25">
      <c r="A162" s="52" t="str">
        <f t="array" ref="A162">IFERROR(INDEX('Annex 2 Designated EHV charges'!$D$11:$D$260, MATCH(0, IF(ISBLANK('Annex 2 Designated EHV charges'!$D$11:$D$260),1, COUNTIF(A$4:$A161, 'Annex 2 Designated EHV charges'!$D$11:$D$260)), 0)),"")</f>
        <v/>
      </c>
      <c r="B162" s="52" t="str">
        <f>IF($A162="","",VLOOKUP($A162,'Annex 2 Designated EHV charges'!$D:$O,2,0))</f>
        <v/>
      </c>
      <c r="C162" s="59" t="str">
        <f>IF($A162="","",VLOOKUP($A162,'Annex 2 Designated EHV charges'!$D:$O,3,0))</f>
        <v/>
      </c>
      <c r="D162" s="59" t="str">
        <f>IF($A162="","",VLOOKUP($A162,'Annex 2 Designated EHV charges'!$D:$O,4,0))</f>
        <v/>
      </c>
      <c r="E162" s="60" t="str">
        <f>IFERROR(IF(VLOOKUP($A162,'Annex 2 Designated EHV charges'!$D:$P,COLUMN(E162)+5,FALSE)=0,"",VLOOKUP($A162,'Annex 2 Designated EHV charges'!$D:$P,COLUMN(E162)+5,FALSE)),"")</f>
        <v/>
      </c>
      <c r="F162" s="61" t="str">
        <f>IFERROR(IF(VLOOKUP($A162,'Annex 2 Designated EHV charges'!$D:$P,COLUMN(F162)+5,FALSE)=0,"",VLOOKUP($A162,'Annex 2 Designated EHV charges'!$D:$P,COLUMN(F162)+5,FALSE)),"")</f>
        <v/>
      </c>
      <c r="G162" s="61" t="str">
        <f>IFERROR(IF(VLOOKUP($A162,'Annex 2 Designated EHV charges'!$D:$P,COLUMN(G162)+5,FALSE)=0,"",VLOOKUP($A162,'Annex 2 Designated EHV charges'!$D:$P,COLUMN(G162)+5,FALSE)),"")</f>
        <v/>
      </c>
      <c r="H162" s="52" t="str">
        <f>IFERROR(IF(VLOOKUP($A162,'Annex 2 Designated EHV charges'!$D:$P,COLUMN(H162)+5,FALSE)=0,"",VLOOKUP($A162,'Annex 2 Designated EHV charges'!$D:$P,COLUMN(H162)+5,FALSE)),"")</f>
        <v/>
      </c>
    </row>
    <row r="163" spans="1:8" x14ac:dyDescent="0.25">
      <c r="A163" s="52" t="str">
        <f t="array" ref="A163">IFERROR(INDEX('Annex 2 Designated EHV charges'!$D$11:$D$260, MATCH(0, IF(ISBLANK('Annex 2 Designated EHV charges'!$D$11:$D$260),1, COUNTIF(A$4:$A162, 'Annex 2 Designated EHV charges'!$D$11:$D$260)), 0)),"")</f>
        <v/>
      </c>
      <c r="B163" s="52" t="str">
        <f>IF($A163="","",VLOOKUP($A163,'Annex 2 Designated EHV charges'!$D:$O,2,0))</f>
        <v/>
      </c>
      <c r="C163" s="59" t="str">
        <f>IF($A163="","",VLOOKUP($A163,'Annex 2 Designated EHV charges'!$D:$O,3,0))</f>
        <v/>
      </c>
      <c r="D163" s="59" t="str">
        <f>IF($A163="","",VLOOKUP($A163,'Annex 2 Designated EHV charges'!$D:$O,4,0))</f>
        <v/>
      </c>
      <c r="E163" s="60" t="str">
        <f>IFERROR(IF(VLOOKUP($A163,'Annex 2 Designated EHV charges'!$D:$P,COLUMN(E163)+5,FALSE)=0,"",VLOOKUP($A163,'Annex 2 Designated EHV charges'!$D:$P,COLUMN(E163)+5,FALSE)),"")</f>
        <v/>
      </c>
      <c r="F163" s="61" t="str">
        <f>IFERROR(IF(VLOOKUP($A163,'Annex 2 Designated EHV charges'!$D:$P,COLUMN(F163)+5,FALSE)=0,"",VLOOKUP($A163,'Annex 2 Designated EHV charges'!$D:$P,COLUMN(F163)+5,FALSE)),"")</f>
        <v/>
      </c>
      <c r="G163" s="61" t="str">
        <f>IFERROR(IF(VLOOKUP($A163,'Annex 2 Designated EHV charges'!$D:$P,COLUMN(G163)+5,FALSE)=0,"",VLOOKUP($A163,'Annex 2 Designated EHV charges'!$D:$P,COLUMN(G163)+5,FALSE)),"")</f>
        <v/>
      </c>
      <c r="H163" s="52" t="str">
        <f>IFERROR(IF(VLOOKUP($A163,'Annex 2 Designated EHV charges'!$D:$P,COLUMN(H163)+5,FALSE)=0,"",VLOOKUP($A163,'Annex 2 Designated EHV charges'!$D:$P,COLUMN(H163)+5,FALSE)),"")</f>
        <v/>
      </c>
    </row>
    <row r="164" spans="1:8" x14ac:dyDescent="0.25">
      <c r="A164" s="52" t="str">
        <f t="array" ref="A164">IFERROR(INDEX('Annex 2 Designated EHV charges'!$D$11:$D$260, MATCH(0, IF(ISBLANK('Annex 2 Designated EHV charges'!$D$11:$D$260),1, COUNTIF(A$4:$A163, 'Annex 2 Designated EHV charges'!$D$11:$D$260)), 0)),"")</f>
        <v/>
      </c>
      <c r="B164" s="52" t="str">
        <f>IF($A164="","",VLOOKUP($A164,'Annex 2 Designated EHV charges'!$D:$O,2,0))</f>
        <v/>
      </c>
      <c r="C164" s="59" t="str">
        <f>IF($A164="","",VLOOKUP($A164,'Annex 2 Designated EHV charges'!$D:$O,3,0))</f>
        <v/>
      </c>
      <c r="D164" s="59" t="str">
        <f>IF($A164="","",VLOOKUP($A164,'Annex 2 Designated EHV charges'!$D:$O,4,0))</f>
        <v/>
      </c>
      <c r="E164" s="60" t="str">
        <f>IFERROR(IF(VLOOKUP($A164,'Annex 2 Designated EHV charges'!$D:$P,COLUMN(E164)+5,FALSE)=0,"",VLOOKUP($A164,'Annex 2 Designated EHV charges'!$D:$P,COLUMN(E164)+5,FALSE)),"")</f>
        <v/>
      </c>
      <c r="F164" s="61" t="str">
        <f>IFERROR(IF(VLOOKUP($A164,'Annex 2 Designated EHV charges'!$D:$P,COLUMN(F164)+5,FALSE)=0,"",VLOOKUP($A164,'Annex 2 Designated EHV charges'!$D:$P,COLUMN(F164)+5,FALSE)),"")</f>
        <v/>
      </c>
      <c r="G164" s="61" t="str">
        <f>IFERROR(IF(VLOOKUP($A164,'Annex 2 Designated EHV charges'!$D:$P,COLUMN(G164)+5,FALSE)=0,"",VLOOKUP($A164,'Annex 2 Designated EHV charges'!$D:$P,COLUMN(G164)+5,FALSE)),"")</f>
        <v/>
      </c>
      <c r="H164" s="52" t="str">
        <f>IFERROR(IF(VLOOKUP($A164,'Annex 2 Designated EHV charges'!$D:$P,COLUMN(H164)+5,FALSE)=0,"",VLOOKUP($A164,'Annex 2 Designated EHV charges'!$D:$P,COLUMN(H164)+5,FALSE)),"")</f>
        <v/>
      </c>
    </row>
    <row r="165" spans="1:8" x14ac:dyDescent="0.25">
      <c r="A165" s="52" t="str">
        <f t="array" ref="A165">IFERROR(INDEX('Annex 2 Designated EHV charges'!$D$11:$D$260, MATCH(0, IF(ISBLANK('Annex 2 Designated EHV charges'!$D$11:$D$260),1, COUNTIF(A$4:$A164, 'Annex 2 Designated EHV charges'!$D$11:$D$260)), 0)),"")</f>
        <v/>
      </c>
      <c r="B165" s="52" t="str">
        <f>IF($A165="","",VLOOKUP($A165,'Annex 2 Designated EHV charges'!$D:$O,2,0))</f>
        <v/>
      </c>
      <c r="C165" s="59" t="str">
        <f>IF($A165="","",VLOOKUP($A165,'Annex 2 Designated EHV charges'!$D:$O,3,0))</f>
        <v/>
      </c>
      <c r="D165" s="59" t="str">
        <f>IF($A165="","",VLOOKUP($A165,'Annex 2 Designated EHV charges'!$D:$O,4,0))</f>
        <v/>
      </c>
      <c r="E165" s="60" t="str">
        <f>IFERROR(IF(VLOOKUP($A165,'Annex 2 Designated EHV charges'!$D:$P,COLUMN(E165)+5,FALSE)=0,"",VLOOKUP($A165,'Annex 2 Designated EHV charges'!$D:$P,COLUMN(E165)+5,FALSE)),"")</f>
        <v/>
      </c>
      <c r="F165" s="61" t="str">
        <f>IFERROR(IF(VLOOKUP($A165,'Annex 2 Designated EHV charges'!$D:$P,COLUMN(F165)+5,FALSE)=0,"",VLOOKUP($A165,'Annex 2 Designated EHV charges'!$D:$P,COLUMN(F165)+5,FALSE)),"")</f>
        <v/>
      </c>
      <c r="G165" s="61" t="str">
        <f>IFERROR(IF(VLOOKUP($A165,'Annex 2 Designated EHV charges'!$D:$P,COLUMN(G165)+5,FALSE)=0,"",VLOOKUP($A165,'Annex 2 Designated EHV charges'!$D:$P,COLUMN(G165)+5,FALSE)),"")</f>
        <v/>
      </c>
      <c r="H165" s="52" t="str">
        <f>IFERROR(IF(VLOOKUP($A165,'Annex 2 Designated EHV charges'!$D:$P,COLUMN(H165)+5,FALSE)=0,"",VLOOKUP($A165,'Annex 2 Designated EHV charges'!$D:$P,COLUMN(H165)+5,FALSE)),"")</f>
        <v/>
      </c>
    </row>
    <row r="166" spans="1:8" x14ac:dyDescent="0.25">
      <c r="A166" s="52" t="str">
        <f t="array" ref="A166">IFERROR(INDEX('Annex 2 Designated EHV charges'!$D$11:$D$260, MATCH(0, IF(ISBLANK('Annex 2 Designated EHV charges'!$D$11:$D$260),1, COUNTIF(A$4:$A165, 'Annex 2 Designated EHV charges'!$D$11:$D$260)), 0)),"")</f>
        <v/>
      </c>
      <c r="B166" s="52" t="str">
        <f>IF($A166="","",VLOOKUP($A166,'Annex 2 Designated EHV charges'!$D:$O,2,0))</f>
        <v/>
      </c>
      <c r="C166" s="59" t="str">
        <f>IF($A166="","",VLOOKUP($A166,'Annex 2 Designated EHV charges'!$D:$O,3,0))</f>
        <v/>
      </c>
      <c r="D166" s="59" t="str">
        <f>IF($A166="","",VLOOKUP($A166,'Annex 2 Designated EHV charges'!$D:$O,4,0))</f>
        <v/>
      </c>
      <c r="E166" s="60" t="str">
        <f>IFERROR(IF(VLOOKUP($A166,'Annex 2 Designated EHV charges'!$D:$P,COLUMN(E166)+5,FALSE)=0,"",VLOOKUP($A166,'Annex 2 Designated EHV charges'!$D:$P,COLUMN(E166)+5,FALSE)),"")</f>
        <v/>
      </c>
      <c r="F166" s="61" t="str">
        <f>IFERROR(IF(VLOOKUP($A166,'Annex 2 Designated EHV charges'!$D:$P,COLUMN(F166)+5,FALSE)=0,"",VLOOKUP($A166,'Annex 2 Designated EHV charges'!$D:$P,COLUMN(F166)+5,FALSE)),"")</f>
        <v/>
      </c>
      <c r="G166" s="61" t="str">
        <f>IFERROR(IF(VLOOKUP($A166,'Annex 2 Designated EHV charges'!$D:$P,COLUMN(G166)+5,FALSE)=0,"",VLOOKUP($A166,'Annex 2 Designated EHV charges'!$D:$P,COLUMN(G166)+5,FALSE)),"")</f>
        <v/>
      </c>
      <c r="H166" s="52" t="str">
        <f>IFERROR(IF(VLOOKUP($A166,'Annex 2 Designated EHV charges'!$D:$P,COLUMN(H166)+5,FALSE)=0,"",VLOOKUP($A166,'Annex 2 Designated EHV charges'!$D:$P,COLUMN(H166)+5,FALSE)),"")</f>
        <v/>
      </c>
    </row>
    <row r="167" spans="1:8" x14ac:dyDescent="0.25">
      <c r="A167" s="52" t="str">
        <f t="array" ref="A167">IFERROR(INDEX('Annex 2 Designated EHV charges'!$D$11:$D$260, MATCH(0, IF(ISBLANK('Annex 2 Designated EHV charges'!$D$11:$D$260),1, COUNTIF(A$4:$A166, 'Annex 2 Designated EHV charges'!$D$11:$D$260)), 0)),"")</f>
        <v/>
      </c>
      <c r="B167" s="52" t="str">
        <f>IF($A167="","",VLOOKUP($A167,'Annex 2 Designated EHV charges'!$D:$O,2,0))</f>
        <v/>
      </c>
      <c r="C167" s="59" t="str">
        <f>IF($A167="","",VLOOKUP($A167,'Annex 2 Designated EHV charges'!$D:$O,3,0))</f>
        <v/>
      </c>
      <c r="D167" s="59" t="str">
        <f>IF($A167="","",VLOOKUP($A167,'Annex 2 Designated EHV charges'!$D:$O,4,0))</f>
        <v/>
      </c>
      <c r="E167" s="60" t="str">
        <f>IFERROR(IF(VLOOKUP($A167,'Annex 2 Designated EHV charges'!$D:$P,COLUMN(E167)+5,FALSE)=0,"",VLOOKUP($A167,'Annex 2 Designated EHV charges'!$D:$P,COLUMN(E167)+5,FALSE)),"")</f>
        <v/>
      </c>
      <c r="F167" s="61" t="str">
        <f>IFERROR(IF(VLOOKUP($A167,'Annex 2 Designated EHV charges'!$D:$P,COLUMN(F167)+5,FALSE)=0,"",VLOOKUP($A167,'Annex 2 Designated EHV charges'!$D:$P,COLUMN(F167)+5,FALSE)),"")</f>
        <v/>
      </c>
      <c r="G167" s="61" t="str">
        <f>IFERROR(IF(VLOOKUP($A167,'Annex 2 Designated EHV charges'!$D:$P,COLUMN(G167)+5,FALSE)=0,"",VLOOKUP($A167,'Annex 2 Designated EHV charges'!$D:$P,COLUMN(G167)+5,FALSE)),"")</f>
        <v/>
      </c>
      <c r="H167" s="52" t="str">
        <f>IFERROR(IF(VLOOKUP($A167,'Annex 2 Designated EHV charges'!$D:$P,COLUMN(H167)+5,FALSE)=0,"",VLOOKUP($A167,'Annex 2 Designated EHV charges'!$D:$P,COLUMN(H167)+5,FALSE)),"")</f>
        <v/>
      </c>
    </row>
    <row r="168" spans="1:8" x14ac:dyDescent="0.25">
      <c r="A168" s="52" t="str">
        <f t="array" ref="A168">IFERROR(INDEX('Annex 2 Designated EHV charges'!$D$11:$D$260, MATCH(0, IF(ISBLANK('Annex 2 Designated EHV charges'!$D$11:$D$260),1, COUNTIF(A$4:$A167, 'Annex 2 Designated EHV charges'!$D$11:$D$260)), 0)),"")</f>
        <v/>
      </c>
      <c r="B168" s="52" t="str">
        <f>IF($A168="","",VLOOKUP($A168,'Annex 2 Designated EHV charges'!$D:$O,2,0))</f>
        <v/>
      </c>
      <c r="C168" s="59" t="str">
        <f>IF($A168="","",VLOOKUP($A168,'Annex 2 Designated EHV charges'!$D:$O,3,0))</f>
        <v/>
      </c>
      <c r="D168" s="59" t="str">
        <f>IF($A168="","",VLOOKUP($A168,'Annex 2 Designated EHV charges'!$D:$O,4,0))</f>
        <v/>
      </c>
      <c r="E168" s="60" t="str">
        <f>IFERROR(IF(VLOOKUP($A168,'Annex 2 Designated EHV charges'!$D:$P,COLUMN(E168)+5,FALSE)=0,"",VLOOKUP($A168,'Annex 2 Designated EHV charges'!$D:$P,COLUMN(E168)+5,FALSE)),"")</f>
        <v/>
      </c>
      <c r="F168" s="61" t="str">
        <f>IFERROR(IF(VLOOKUP($A168,'Annex 2 Designated EHV charges'!$D:$P,COLUMN(F168)+5,FALSE)=0,"",VLOOKUP($A168,'Annex 2 Designated EHV charges'!$D:$P,COLUMN(F168)+5,FALSE)),"")</f>
        <v/>
      </c>
      <c r="G168" s="61" t="str">
        <f>IFERROR(IF(VLOOKUP($A168,'Annex 2 Designated EHV charges'!$D:$P,COLUMN(G168)+5,FALSE)=0,"",VLOOKUP($A168,'Annex 2 Designated EHV charges'!$D:$P,COLUMN(G168)+5,FALSE)),"")</f>
        <v/>
      </c>
      <c r="H168" s="52" t="str">
        <f>IFERROR(IF(VLOOKUP($A168,'Annex 2 Designated EHV charges'!$D:$P,COLUMN(H168)+5,FALSE)=0,"",VLOOKUP($A168,'Annex 2 Designated EHV charges'!$D:$P,COLUMN(H168)+5,FALSE)),"")</f>
        <v/>
      </c>
    </row>
    <row r="169" spans="1:8" x14ac:dyDescent="0.25">
      <c r="A169" s="52" t="str">
        <f t="array" ref="A169">IFERROR(INDEX('Annex 2 Designated EHV charges'!$D$11:$D$260, MATCH(0, IF(ISBLANK('Annex 2 Designated EHV charges'!$D$11:$D$260),1, COUNTIF(A$4:$A168, 'Annex 2 Designated EHV charges'!$D$11:$D$260)), 0)),"")</f>
        <v/>
      </c>
      <c r="B169" s="52" t="str">
        <f>IF($A169="","",VLOOKUP($A169,'Annex 2 Designated EHV charges'!$D:$O,2,0))</f>
        <v/>
      </c>
      <c r="C169" s="59" t="str">
        <f>IF($A169="","",VLOOKUP($A169,'Annex 2 Designated EHV charges'!$D:$O,3,0))</f>
        <v/>
      </c>
      <c r="D169" s="59" t="str">
        <f>IF($A169="","",VLOOKUP($A169,'Annex 2 Designated EHV charges'!$D:$O,4,0))</f>
        <v/>
      </c>
      <c r="E169" s="60" t="str">
        <f>IFERROR(IF(VLOOKUP($A169,'Annex 2 Designated EHV charges'!$D:$P,COLUMN(E169)+5,FALSE)=0,"",VLOOKUP($A169,'Annex 2 Designated EHV charges'!$D:$P,COLUMN(E169)+5,FALSE)),"")</f>
        <v/>
      </c>
      <c r="F169" s="61" t="str">
        <f>IFERROR(IF(VLOOKUP($A169,'Annex 2 Designated EHV charges'!$D:$P,COLUMN(F169)+5,FALSE)=0,"",VLOOKUP($A169,'Annex 2 Designated EHV charges'!$D:$P,COLUMN(F169)+5,FALSE)),"")</f>
        <v/>
      </c>
      <c r="G169" s="61" t="str">
        <f>IFERROR(IF(VLOOKUP($A169,'Annex 2 Designated EHV charges'!$D:$P,COLUMN(G169)+5,FALSE)=0,"",VLOOKUP($A169,'Annex 2 Designated EHV charges'!$D:$P,COLUMN(G169)+5,FALSE)),"")</f>
        <v/>
      </c>
      <c r="H169" s="52" t="str">
        <f>IFERROR(IF(VLOOKUP($A169,'Annex 2 Designated EHV charges'!$D:$P,COLUMN(H169)+5,FALSE)=0,"",VLOOKUP($A169,'Annex 2 Designated EHV charges'!$D:$P,COLUMN(H169)+5,FALSE)),"")</f>
        <v/>
      </c>
    </row>
    <row r="170" spans="1:8" x14ac:dyDescent="0.25">
      <c r="A170" s="52" t="str">
        <f t="array" ref="A170">IFERROR(INDEX('Annex 2 Designated EHV charges'!$D$11:$D$260, MATCH(0, IF(ISBLANK('Annex 2 Designated EHV charges'!$D$11:$D$260),1, COUNTIF(A$4:$A169, 'Annex 2 Designated EHV charges'!$D$11:$D$260)), 0)),"")</f>
        <v/>
      </c>
      <c r="B170" s="52" t="str">
        <f>IF($A170="","",VLOOKUP($A170,'Annex 2 Designated EHV charges'!$D:$O,2,0))</f>
        <v/>
      </c>
      <c r="C170" s="59" t="str">
        <f>IF($A170="","",VLOOKUP($A170,'Annex 2 Designated EHV charges'!$D:$O,3,0))</f>
        <v/>
      </c>
      <c r="D170" s="59" t="str">
        <f>IF($A170="","",VLOOKUP($A170,'Annex 2 Designated EHV charges'!$D:$O,4,0))</f>
        <v/>
      </c>
      <c r="E170" s="60" t="str">
        <f>IFERROR(IF(VLOOKUP($A170,'Annex 2 Designated EHV charges'!$D:$P,COLUMN(E170)+5,FALSE)=0,"",VLOOKUP($A170,'Annex 2 Designated EHV charges'!$D:$P,COLUMN(E170)+5,FALSE)),"")</f>
        <v/>
      </c>
      <c r="F170" s="61" t="str">
        <f>IFERROR(IF(VLOOKUP($A170,'Annex 2 Designated EHV charges'!$D:$P,COLUMN(F170)+5,FALSE)=0,"",VLOOKUP($A170,'Annex 2 Designated EHV charges'!$D:$P,COLUMN(F170)+5,FALSE)),"")</f>
        <v/>
      </c>
      <c r="G170" s="61" t="str">
        <f>IFERROR(IF(VLOOKUP($A170,'Annex 2 Designated EHV charges'!$D:$P,COLUMN(G170)+5,FALSE)=0,"",VLOOKUP($A170,'Annex 2 Designated EHV charges'!$D:$P,COLUMN(G170)+5,FALSE)),"")</f>
        <v/>
      </c>
      <c r="H170" s="52" t="str">
        <f>IFERROR(IF(VLOOKUP($A170,'Annex 2 Designated EHV charges'!$D:$P,COLUMN(H170)+5,FALSE)=0,"",VLOOKUP($A170,'Annex 2 Designated EHV charges'!$D:$P,COLUMN(H170)+5,FALSE)),"")</f>
        <v/>
      </c>
    </row>
    <row r="171" spans="1:8" x14ac:dyDescent="0.25">
      <c r="A171" s="52" t="str">
        <f t="array" ref="A171">IFERROR(INDEX('Annex 2 Designated EHV charges'!$D$11:$D$260, MATCH(0, IF(ISBLANK('Annex 2 Designated EHV charges'!$D$11:$D$260),1, COUNTIF(A$4:$A170, 'Annex 2 Designated EHV charges'!$D$11:$D$260)), 0)),"")</f>
        <v/>
      </c>
      <c r="B171" s="52" t="str">
        <f>IF($A171="","",VLOOKUP($A171,'Annex 2 Designated EHV charges'!$D:$O,2,0))</f>
        <v/>
      </c>
      <c r="C171" s="59" t="str">
        <f>IF($A171="","",VLOOKUP($A171,'Annex 2 Designated EHV charges'!$D:$O,3,0))</f>
        <v/>
      </c>
      <c r="D171" s="59" t="str">
        <f>IF($A171="","",VLOOKUP($A171,'Annex 2 Designated EHV charges'!$D:$O,4,0))</f>
        <v/>
      </c>
      <c r="E171" s="60" t="str">
        <f>IFERROR(IF(VLOOKUP($A171,'Annex 2 Designated EHV charges'!$D:$P,COLUMN(E171)+5,FALSE)=0,"",VLOOKUP($A171,'Annex 2 Designated EHV charges'!$D:$P,COLUMN(E171)+5,FALSE)),"")</f>
        <v/>
      </c>
      <c r="F171" s="61" t="str">
        <f>IFERROR(IF(VLOOKUP($A171,'Annex 2 Designated EHV charges'!$D:$P,COLUMN(F171)+5,FALSE)=0,"",VLOOKUP($A171,'Annex 2 Designated EHV charges'!$D:$P,COLUMN(F171)+5,FALSE)),"")</f>
        <v/>
      </c>
      <c r="G171" s="61" t="str">
        <f>IFERROR(IF(VLOOKUP($A171,'Annex 2 Designated EHV charges'!$D:$P,COLUMN(G171)+5,FALSE)=0,"",VLOOKUP($A171,'Annex 2 Designated EHV charges'!$D:$P,COLUMN(G171)+5,FALSE)),"")</f>
        <v/>
      </c>
      <c r="H171" s="52" t="str">
        <f>IFERROR(IF(VLOOKUP($A171,'Annex 2 Designated EHV charges'!$D:$P,COLUMN(H171)+5,FALSE)=0,"",VLOOKUP($A171,'Annex 2 Designated EHV charges'!$D:$P,COLUMN(H171)+5,FALSE)),"")</f>
        <v/>
      </c>
    </row>
    <row r="172" spans="1:8" x14ac:dyDescent="0.25">
      <c r="A172" s="52" t="str">
        <f t="array" ref="A172">IFERROR(INDEX('Annex 2 Designated EHV charges'!$D$11:$D$260, MATCH(0, IF(ISBLANK('Annex 2 Designated EHV charges'!$D$11:$D$260),1, COUNTIF(A$4:$A171, 'Annex 2 Designated EHV charges'!$D$11:$D$260)), 0)),"")</f>
        <v/>
      </c>
      <c r="B172" s="52" t="str">
        <f>IF($A172="","",VLOOKUP($A172,'Annex 2 Designated EHV charges'!$D:$O,2,0))</f>
        <v/>
      </c>
      <c r="C172" s="59" t="str">
        <f>IF($A172="","",VLOOKUP($A172,'Annex 2 Designated EHV charges'!$D:$O,3,0))</f>
        <v/>
      </c>
      <c r="D172" s="59" t="str">
        <f>IF($A172="","",VLOOKUP($A172,'Annex 2 Designated EHV charges'!$D:$O,4,0))</f>
        <v/>
      </c>
      <c r="E172" s="60" t="str">
        <f>IFERROR(IF(VLOOKUP($A172,'Annex 2 Designated EHV charges'!$D:$P,COLUMN(E172)+5,FALSE)=0,"",VLOOKUP($A172,'Annex 2 Designated EHV charges'!$D:$P,COLUMN(E172)+5,FALSE)),"")</f>
        <v/>
      </c>
      <c r="F172" s="61" t="str">
        <f>IFERROR(IF(VLOOKUP($A172,'Annex 2 Designated EHV charges'!$D:$P,COLUMN(F172)+5,FALSE)=0,"",VLOOKUP($A172,'Annex 2 Designated EHV charges'!$D:$P,COLUMN(F172)+5,FALSE)),"")</f>
        <v/>
      </c>
      <c r="G172" s="61" t="str">
        <f>IFERROR(IF(VLOOKUP($A172,'Annex 2 Designated EHV charges'!$D:$P,COLUMN(G172)+5,FALSE)=0,"",VLOOKUP($A172,'Annex 2 Designated EHV charges'!$D:$P,COLUMN(G172)+5,FALSE)),"")</f>
        <v/>
      </c>
      <c r="H172" s="52" t="str">
        <f>IFERROR(IF(VLOOKUP($A172,'Annex 2 Designated EHV charges'!$D:$P,COLUMN(H172)+5,FALSE)=0,"",VLOOKUP($A172,'Annex 2 Designated EHV charges'!$D:$P,COLUMN(H172)+5,FALSE)),"")</f>
        <v/>
      </c>
    </row>
    <row r="173" spans="1:8" x14ac:dyDescent="0.25">
      <c r="A173" s="52" t="str">
        <f t="array" ref="A173">IFERROR(INDEX('Annex 2 Designated EHV charges'!$D$11:$D$260, MATCH(0, IF(ISBLANK('Annex 2 Designated EHV charges'!$D$11:$D$260),1, COUNTIF(A$4:$A172, 'Annex 2 Designated EHV charges'!$D$11:$D$260)), 0)),"")</f>
        <v/>
      </c>
      <c r="B173" s="52" t="str">
        <f>IF($A173="","",VLOOKUP($A173,'Annex 2 Designated EHV charges'!$D:$O,2,0))</f>
        <v/>
      </c>
      <c r="C173" s="59" t="str">
        <f>IF($A173="","",VLOOKUP($A173,'Annex 2 Designated EHV charges'!$D:$O,3,0))</f>
        <v/>
      </c>
      <c r="D173" s="59" t="str">
        <f>IF($A173="","",VLOOKUP($A173,'Annex 2 Designated EHV charges'!$D:$O,4,0))</f>
        <v/>
      </c>
      <c r="E173" s="60" t="str">
        <f>IFERROR(IF(VLOOKUP($A173,'Annex 2 Designated EHV charges'!$D:$P,COLUMN(E173)+5,FALSE)=0,"",VLOOKUP($A173,'Annex 2 Designated EHV charges'!$D:$P,COLUMN(E173)+5,FALSE)),"")</f>
        <v/>
      </c>
      <c r="F173" s="61" t="str">
        <f>IFERROR(IF(VLOOKUP($A173,'Annex 2 Designated EHV charges'!$D:$P,COLUMN(F173)+5,FALSE)=0,"",VLOOKUP($A173,'Annex 2 Designated EHV charges'!$D:$P,COLUMN(F173)+5,FALSE)),"")</f>
        <v/>
      </c>
      <c r="G173" s="61" t="str">
        <f>IFERROR(IF(VLOOKUP($A173,'Annex 2 Designated EHV charges'!$D:$P,COLUMN(G173)+5,FALSE)=0,"",VLOOKUP($A173,'Annex 2 Designated EHV charges'!$D:$P,COLUMN(G173)+5,FALSE)),"")</f>
        <v/>
      </c>
      <c r="H173" s="52" t="str">
        <f>IFERROR(IF(VLOOKUP($A173,'Annex 2 Designated EHV charges'!$D:$P,COLUMN(H173)+5,FALSE)=0,"",VLOOKUP($A173,'Annex 2 Designated EHV charges'!$D:$P,COLUMN(H173)+5,FALSE)),"")</f>
        <v/>
      </c>
    </row>
    <row r="174" spans="1:8" x14ac:dyDescent="0.25">
      <c r="A174" s="52" t="str">
        <f t="array" ref="A174">IFERROR(INDEX('Annex 2 Designated EHV charges'!$D$11:$D$260, MATCH(0, IF(ISBLANK('Annex 2 Designated EHV charges'!$D$11:$D$260),1, COUNTIF(A$4:$A173, 'Annex 2 Designated EHV charges'!$D$11:$D$260)), 0)),"")</f>
        <v/>
      </c>
      <c r="B174" s="52" t="str">
        <f>IF($A174="","",VLOOKUP($A174,'Annex 2 Designated EHV charges'!$D:$O,2,0))</f>
        <v/>
      </c>
      <c r="C174" s="59" t="str">
        <f>IF($A174="","",VLOOKUP($A174,'Annex 2 Designated EHV charges'!$D:$O,3,0))</f>
        <v/>
      </c>
      <c r="D174" s="59" t="str">
        <f>IF($A174="","",VLOOKUP($A174,'Annex 2 Designated EHV charges'!$D:$O,4,0))</f>
        <v/>
      </c>
      <c r="E174" s="60" t="str">
        <f>IFERROR(IF(VLOOKUP($A174,'Annex 2 Designated EHV charges'!$D:$P,COLUMN(E174)+5,FALSE)=0,"",VLOOKUP($A174,'Annex 2 Designated EHV charges'!$D:$P,COLUMN(E174)+5,FALSE)),"")</f>
        <v/>
      </c>
      <c r="F174" s="61" t="str">
        <f>IFERROR(IF(VLOOKUP($A174,'Annex 2 Designated EHV charges'!$D:$P,COLUMN(F174)+5,FALSE)=0,"",VLOOKUP($A174,'Annex 2 Designated EHV charges'!$D:$P,COLUMN(F174)+5,FALSE)),"")</f>
        <v/>
      </c>
      <c r="G174" s="61" t="str">
        <f>IFERROR(IF(VLOOKUP($A174,'Annex 2 Designated EHV charges'!$D:$P,COLUMN(G174)+5,FALSE)=0,"",VLOOKUP($A174,'Annex 2 Designated EHV charges'!$D:$P,COLUMN(G174)+5,FALSE)),"")</f>
        <v/>
      </c>
      <c r="H174" s="52" t="str">
        <f>IFERROR(IF(VLOOKUP($A174,'Annex 2 Designated EHV charges'!$D:$P,COLUMN(H174)+5,FALSE)=0,"",VLOOKUP($A174,'Annex 2 Designated EHV charges'!$D:$P,COLUMN(H174)+5,FALSE)),"")</f>
        <v/>
      </c>
    </row>
    <row r="175" spans="1:8" x14ac:dyDescent="0.25">
      <c r="A175" s="52" t="str">
        <f t="array" ref="A175">IFERROR(INDEX('Annex 2 Designated EHV charges'!$D$11:$D$260, MATCH(0, IF(ISBLANK('Annex 2 Designated EHV charges'!$D$11:$D$260),1, COUNTIF(A$4:$A174, 'Annex 2 Designated EHV charges'!$D$11:$D$260)), 0)),"")</f>
        <v/>
      </c>
      <c r="B175" s="52" t="str">
        <f>IF($A175="","",VLOOKUP($A175,'Annex 2 Designated EHV charges'!$D:$O,2,0))</f>
        <v/>
      </c>
      <c r="C175" s="59" t="str">
        <f>IF($A175="","",VLOOKUP($A175,'Annex 2 Designated EHV charges'!$D:$O,3,0))</f>
        <v/>
      </c>
      <c r="D175" s="59" t="str">
        <f>IF($A175="","",VLOOKUP($A175,'Annex 2 Designated EHV charges'!$D:$O,4,0))</f>
        <v/>
      </c>
      <c r="E175" s="60" t="str">
        <f>IFERROR(IF(VLOOKUP($A175,'Annex 2 Designated EHV charges'!$D:$P,COLUMN(E175)+5,FALSE)=0,"",VLOOKUP($A175,'Annex 2 Designated EHV charges'!$D:$P,COLUMN(E175)+5,FALSE)),"")</f>
        <v/>
      </c>
      <c r="F175" s="61" t="str">
        <f>IFERROR(IF(VLOOKUP($A175,'Annex 2 Designated EHV charges'!$D:$P,COLUMN(F175)+5,FALSE)=0,"",VLOOKUP($A175,'Annex 2 Designated EHV charges'!$D:$P,COLUMN(F175)+5,FALSE)),"")</f>
        <v/>
      </c>
      <c r="G175" s="61" t="str">
        <f>IFERROR(IF(VLOOKUP($A175,'Annex 2 Designated EHV charges'!$D:$P,COLUMN(G175)+5,FALSE)=0,"",VLOOKUP($A175,'Annex 2 Designated EHV charges'!$D:$P,COLUMN(G175)+5,FALSE)),"")</f>
        <v/>
      </c>
      <c r="H175" s="52" t="str">
        <f>IFERROR(IF(VLOOKUP($A175,'Annex 2 Designated EHV charges'!$D:$P,COLUMN(H175)+5,FALSE)=0,"",VLOOKUP($A175,'Annex 2 Designated EHV charges'!$D:$P,COLUMN(H175)+5,FALSE)),"")</f>
        <v/>
      </c>
    </row>
    <row r="176" spans="1:8" x14ac:dyDescent="0.25">
      <c r="A176" s="52" t="str">
        <f t="array" ref="A176">IFERROR(INDEX('Annex 2 Designated EHV charges'!$D$11:$D$260, MATCH(0, IF(ISBLANK('Annex 2 Designated EHV charges'!$D$11:$D$260),1, COUNTIF(A$4:$A175, 'Annex 2 Designated EHV charges'!$D$11:$D$260)), 0)),"")</f>
        <v/>
      </c>
      <c r="B176" s="52" t="str">
        <f>IF($A176="","",VLOOKUP($A176,'Annex 2 Designated EHV charges'!$D:$O,2,0))</f>
        <v/>
      </c>
      <c r="C176" s="59" t="str">
        <f>IF($A176="","",VLOOKUP($A176,'Annex 2 Designated EHV charges'!$D:$O,3,0))</f>
        <v/>
      </c>
      <c r="D176" s="59" t="str">
        <f>IF($A176="","",VLOOKUP($A176,'Annex 2 Designated EHV charges'!$D:$O,4,0))</f>
        <v/>
      </c>
      <c r="E176" s="60" t="str">
        <f>IFERROR(IF(VLOOKUP($A176,'Annex 2 Designated EHV charges'!$D:$P,COLUMN(E176)+5,FALSE)=0,"",VLOOKUP($A176,'Annex 2 Designated EHV charges'!$D:$P,COLUMN(E176)+5,FALSE)),"")</f>
        <v/>
      </c>
      <c r="F176" s="61" t="str">
        <f>IFERROR(IF(VLOOKUP($A176,'Annex 2 Designated EHV charges'!$D:$P,COLUMN(F176)+5,FALSE)=0,"",VLOOKUP($A176,'Annex 2 Designated EHV charges'!$D:$P,COLUMN(F176)+5,FALSE)),"")</f>
        <v/>
      </c>
      <c r="G176" s="61" t="str">
        <f>IFERROR(IF(VLOOKUP($A176,'Annex 2 Designated EHV charges'!$D:$P,COLUMN(G176)+5,FALSE)=0,"",VLOOKUP($A176,'Annex 2 Designated EHV charges'!$D:$P,COLUMN(G176)+5,FALSE)),"")</f>
        <v/>
      </c>
      <c r="H176" s="52" t="str">
        <f>IFERROR(IF(VLOOKUP($A176,'Annex 2 Designated EHV charges'!$D:$P,COLUMN(H176)+5,FALSE)=0,"",VLOOKUP($A176,'Annex 2 Designated EHV charges'!$D:$P,COLUMN(H176)+5,FALSE)),"")</f>
        <v/>
      </c>
    </row>
    <row r="177" spans="1:8" x14ac:dyDescent="0.25">
      <c r="A177" s="52" t="str">
        <f t="array" ref="A177">IFERROR(INDEX('Annex 2 Designated EHV charges'!$D$11:$D$260, MATCH(0, IF(ISBLANK('Annex 2 Designated EHV charges'!$D$11:$D$260),1, COUNTIF(A$4:$A176, 'Annex 2 Designated EHV charges'!$D$11:$D$260)), 0)),"")</f>
        <v/>
      </c>
      <c r="B177" s="52" t="str">
        <f>IF($A177="","",VLOOKUP($A177,'Annex 2 Designated EHV charges'!$D:$O,2,0))</f>
        <v/>
      </c>
      <c r="C177" s="59" t="str">
        <f>IF($A177="","",VLOOKUP($A177,'Annex 2 Designated EHV charges'!$D:$O,3,0))</f>
        <v/>
      </c>
      <c r="D177" s="59" t="str">
        <f>IF($A177="","",VLOOKUP($A177,'Annex 2 Designated EHV charges'!$D:$O,4,0))</f>
        <v/>
      </c>
      <c r="E177" s="60" t="str">
        <f>IFERROR(IF(VLOOKUP($A177,'Annex 2 Designated EHV charges'!$D:$P,COLUMN(E177)+5,FALSE)=0,"",VLOOKUP($A177,'Annex 2 Designated EHV charges'!$D:$P,COLUMN(E177)+5,FALSE)),"")</f>
        <v/>
      </c>
      <c r="F177" s="61" t="str">
        <f>IFERROR(IF(VLOOKUP($A177,'Annex 2 Designated EHV charges'!$D:$P,COLUMN(F177)+5,FALSE)=0,"",VLOOKUP($A177,'Annex 2 Designated EHV charges'!$D:$P,COLUMN(F177)+5,FALSE)),"")</f>
        <v/>
      </c>
      <c r="G177" s="61" t="str">
        <f>IFERROR(IF(VLOOKUP($A177,'Annex 2 Designated EHV charges'!$D:$P,COLUMN(G177)+5,FALSE)=0,"",VLOOKUP($A177,'Annex 2 Designated EHV charges'!$D:$P,COLUMN(G177)+5,FALSE)),"")</f>
        <v/>
      </c>
      <c r="H177" s="52" t="str">
        <f>IFERROR(IF(VLOOKUP($A177,'Annex 2 Designated EHV charges'!$D:$P,COLUMN(H177)+5,FALSE)=0,"",VLOOKUP($A177,'Annex 2 Designated EHV charges'!$D:$P,COLUMN(H177)+5,FALSE)),"")</f>
        <v/>
      </c>
    </row>
    <row r="178" spans="1:8" x14ac:dyDescent="0.25">
      <c r="A178" s="52" t="str">
        <f t="array" ref="A178">IFERROR(INDEX('Annex 2 Designated EHV charges'!$D$11:$D$260, MATCH(0, IF(ISBLANK('Annex 2 Designated EHV charges'!$D$11:$D$260),1, COUNTIF(A$4:$A177, 'Annex 2 Designated EHV charges'!$D$11:$D$260)), 0)),"")</f>
        <v/>
      </c>
      <c r="B178" s="52" t="str">
        <f>IF($A178="","",VLOOKUP($A178,'Annex 2 Designated EHV charges'!$D:$O,2,0))</f>
        <v/>
      </c>
      <c r="C178" s="59" t="str">
        <f>IF($A178="","",VLOOKUP($A178,'Annex 2 Designated EHV charges'!$D:$O,3,0))</f>
        <v/>
      </c>
      <c r="D178" s="59" t="str">
        <f>IF($A178="","",VLOOKUP($A178,'Annex 2 Designated EHV charges'!$D:$O,4,0))</f>
        <v/>
      </c>
      <c r="E178" s="60" t="str">
        <f>IFERROR(IF(VLOOKUP($A178,'Annex 2 Designated EHV charges'!$D:$P,COLUMN(E178)+5,FALSE)=0,"",VLOOKUP($A178,'Annex 2 Designated EHV charges'!$D:$P,COLUMN(E178)+5,FALSE)),"")</f>
        <v/>
      </c>
      <c r="F178" s="61" t="str">
        <f>IFERROR(IF(VLOOKUP($A178,'Annex 2 Designated EHV charges'!$D:$P,COLUMN(F178)+5,FALSE)=0,"",VLOOKUP($A178,'Annex 2 Designated EHV charges'!$D:$P,COLUMN(F178)+5,FALSE)),"")</f>
        <v/>
      </c>
      <c r="G178" s="61" t="str">
        <f>IFERROR(IF(VLOOKUP($A178,'Annex 2 Designated EHV charges'!$D:$P,COLUMN(G178)+5,FALSE)=0,"",VLOOKUP($A178,'Annex 2 Designated EHV charges'!$D:$P,COLUMN(G178)+5,FALSE)),"")</f>
        <v/>
      </c>
      <c r="H178" s="52" t="str">
        <f>IFERROR(IF(VLOOKUP($A178,'Annex 2 Designated EHV charges'!$D:$P,COLUMN(H178)+5,FALSE)=0,"",VLOOKUP($A178,'Annex 2 Designated EHV charges'!$D:$P,COLUMN(H178)+5,FALSE)),"")</f>
        <v/>
      </c>
    </row>
    <row r="179" spans="1:8" x14ac:dyDescent="0.25">
      <c r="A179" s="52" t="str">
        <f t="array" ref="A179">IFERROR(INDEX('Annex 2 Designated EHV charges'!$D$11:$D$260, MATCH(0, IF(ISBLANK('Annex 2 Designated EHV charges'!$D$11:$D$260),1, COUNTIF(A$4:$A178, 'Annex 2 Designated EHV charges'!$D$11:$D$260)), 0)),"")</f>
        <v/>
      </c>
      <c r="B179" s="52" t="str">
        <f>IF($A179="","",VLOOKUP($A179,'Annex 2 Designated EHV charges'!$D:$O,2,0))</f>
        <v/>
      </c>
      <c r="C179" s="59" t="str">
        <f>IF($A179="","",VLOOKUP($A179,'Annex 2 Designated EHV charges'!$D:$O,3,0))</f>
        <v/>
      </c>
      <c r="D179" s="59" t="str">
        <f>IF($A179="","",VLOOKUP($A179,'Annex 2 Designated EHV charges'!$D:$O,4,0))</f>
        <v/>
      </c>
      <c r="E179" s="60" t="str">
        <f>IFERROR(IF(VLOOKUP($A179,'Annex 2 Designated EHV charges'!$D:$P,COLUMN(E179)+5,FALSE)=0,"",VLOOKUP($A179,'Annex 2 Designated EHV charges'!$D:$P,COLUMN(E179)+5,FALSE)),"")</f>
        <v/>
      </c>
      <c r="F179" s="61" t="str">
        <f>IFERROR(IF(VLOOKUP($A179,'Annex 2 Designated EHV charges'!$D:$P,COLUMN(F179)+5,FALSE)=0,"",VLOOKUP($A179,'Annex 2 Designated EHV charges'!$D:$P,COLUMN(F179)+5,FALSE)),"")</f>
        <v/>
      </c>
      <c r="G179" s="61" t="str">
        <f>IFERROR(IF(VLOOKUP($A179,'Annex 2 Designated EHV charges'!$D:$P,COLUMN(G179)+5,FALSE)=0,"",VLOOKUP($A179,'Annex 2 Designated EHV charges'!$D:$P,COLUMN(G179)+5,FALSE)),"")</f>
        <v/>
      </c>
      <c r="H179" s="52" t="str">
        <f>IFERROR(IF(VLOOKUP($A179,'Annex 2 Designated EHV charges'!$D:$P,COLUMN(H179)+5,FALSE)=0,"",VLOOKUP($A179,'Annex 2 Designated EHV charges'!$D:$P,COLUMN(H179)+5,FALSE)),"")</f>
        <v/>
      </c>
    </row>
    <row r="180" spans="1:8" x14ac:dyDescent="0.25">
      <c r="A180" s="52" t="str">
        <f t="array" ref="A180">IFERROR(INDEX('Annex 2 Designated EHV charges'!$D$11:$D$260, MATCH(0, IF(ISBLANK('Annex 2 Designated EHV charges'!$D$11:$D$260),1, COUNTIF(A$4:$A179, 'Annex 2 Designated EHV charges'!$D$11:$D$260)), 0)),"")</f>
        <v/>
      </c>
      <c r="B180" s="52" t="str">
        <f>IF($A180="","",VLOOKUP($A180,'Annex 2 Designated EHV charges'!$D:$O,2,0))</f>
        <v/>
      </c>
      <c r="C180" s="59" t="str">
        <f>IF($A180="","",VLOOKUP($A180,'Annex 2 Designated EHV charges'!$D:$O,3,0))</f>
        <v/>
      </c>
      <c r="D180" s="59" t="str">
        <f>IF($A180="","",VLOOKUP($A180,'Annex 2 Designated EHV charges'!$D:$O,4,0))</f>
        <v/>
      </c>
      <c r="E180" s="60" t="str">
        <f>IFERROR(IF(VLOOKUP($A180,'Annex 2 Designated EHV charges'!$D:$P,COLUMN(E180)+5,FALSE)=0,"",VLOOKUP($A180,'Annex 2 Designated EHV charges'!$D:$P,COLUMN(E180)+5,FALSE)),"")</f>
        <v/>
      </c>
      <c r="F180" s="61" t="str">
        <f>IFERROR(IF(VLOOKUP($A180,'Annex 2 Designated EHV charges'!$D:$P,COLUMN(F180)+5,FALSE)=0,"",VLOOKUP($A180,'Annex 2 Designated EHV charges'!$D:$P,COLUMN(F180)+5,FALSE)),"")</f>
        <v/>
      </c>
      <c r="G180" s="61" t="str">
        <f>IFERROR(IF(VLOOKUP($A180,'Annex 2 Designated EHV charges'!$D:$P,COLUMN(G180)+5,FALSE)=0,"",VLOOKUP($A180,'Annex 2 Designated EHV charges'!$D:$P,COLUMN(G180)+5,FALSE)),"")</f>
        <v/>
      </c>
      <c r="H180" s="52" t="str">
        <f>IFERROR(IF(VLOOKUP($A180,'Annex 2 Designated EHV charges'!$D:$P,COLUMN(H180)+5,FALSE)=0,"",VLOOKUP($A180,'Annex 2 Designated EHV charges'!$D:$P,COLUMN(H180)+5,FALSE)),"")</f>
        <v/>
      </c>
    </row>
    <row r="181" spans="1:8" x14ac:dyDescent="0.25">
      <c r="A181" s="52" t="str">
        <f t="array" ref="A181">IFERROR(INDEX('Annex 2 Designated EHV charges'!$D$11:$D$260, MATCH(0, IF(ISBLANK('Annex 2 Designated EHV charges'!$D$11:$D$260),1, COUNTIF(A$4:$A180, 'Annex 2 Designated EHV charges'!$D$11:$D$260)), 0)),"")</f>
        <v/>
      </c>
      <c r="B181" s="52" t="str">
        <f>IF($A181="","",VLOOKUP($A181,'Annex 2 Designated EHV charges'!$D:$O,2,0))</f>
        <v/>
      </c>
      <c r="C181" s="59" t="str">
        <f>IF($A181="","",VLOOKUP($A181,'Annex 2 Designated EHV charges'!$D:$O,3,0))</f>
        <v/>
      </c>
      <c r="D181" s="59" t="str">
        <f>IF($A181="","",VLOOKUP($A181,'Annex 2 Designated EHV charges'!$D:$O,4,0))</f>
        <v/>
      </c>
      <c r="E181" s="60" t="str">
        <f>IFERROR(IF(VLOOKUP($A181,'Annex 2 Designated EHV charges'!$D:$P,COLUMN(E181)+5,FALSE)=0,"",VLOOKUP($A181,'Annex 2 Designated EHV charges'!$D:$P,COLUMN(E181)+5,FALSE)),"")</f>
        <v/>
      </c>
      <c r="F181" s="61" t="str">
        <f>IFERROR(IF(VLOOKUP($A181,'Annex 2 Designated EHV charges'!$D:$P,COLUMN(F181)+5,FALSE)=0,"",VLOOKUP($A181,'Annex 2 Designated EHV charges'!$D:$P,COLUMN(F181)+5,FALSE)),"")</f>
        <v/>
      </c>
      <c r="G181" s="61" t="str">
        <f>IFERROR(IF(VLOOKUP($A181,'Annex 2 Designated EHV charges'!$D:$P,COLUMN(G181)+5,FALSE)=0,"",VLOOKUP($A181,'Annex 2 Designated EHV charges'!$D:$P,COLUMN(G181)+5,FALSE)),"")</f>
        <v/>
      </c>
      <c r="H181" s="52" t="str">
        <f>IFERROR(IF(VLOOKUP($A181,'Annex 2 Designated EHV charges'!$D:$P,COLUMN(H181)+5,FALSE)=0,"",VLOOKUP($A181,'Annex 2 Designated EHV charges'!$D:$P,COLUMN(H181)+5,FALSE)),"")</f>
        <v/>
      </c>
    </row>
    <row r="182" spans="1:8" x14ac:dyDescent="0.25">
      <c r="A182" s="52" t="str">
        <f t="array" ref="A182">IFERROR(INDEX('Annex 2 Designated EHV charges'!$D$11:$D$260, MATCH(0, IF(ISBLANK('Annex 2 Designated EHV charges'!$D$11:$D$260),1, COUNTIF(A$4:$A181, 'Annex 2 Designated EHV charges'!$D$11:$D$260)), 0)),"")</f>
        <v/>
      </c>
      <c r="B182" s="52" t="str">
        <f>IF($A182="","",VLOOKUP($A182,'Annex 2 Designated EHV charges'!$D:$O,2,0))</f>
        <v/>
      </c>
      <c r="C182" s="59" t="str">
        <f>IF($A182="","",VLOOKUP($A182,'Annex 2 Designated EHV charges'!$D:$O,3,0))</f>
        <v/>
      </c>
      <c r="D182" s="59" t="str">
        <f>IF($A182="","",VLOOKUP($A182,'Annex 2 Designated EHV charges'!$D:$O,4,0))</f>
        <v/>
      </c>
      <c r="E182" s="60" t="str">
        <f>IFERROR(IF(VLOOKUP($A182,'Annex 2 Designated EHV charges'!$D:$P,COLUMN(E182)+5,FALSE)=0,"",VLOOKUP($A182,'Annex 2 Designated EHV charges'!$D:$P,COLUMN(E182)+5,FALSE)),"")</f>
        <v/>
      </c>
      <c r="F182" s="61" t="str">
        <f>IFERROR(IF(VLOOKUP($A182,'Annex 2 Designated EHV charges'!$D:$P,COLUMN(F182)+5,FALSE)=0,"",VLOOKUP($A182,'Annex 2 Designated EHV charges'!$D:$P,COLUMN(F182)+5,FALSE)),"")</f>
        <v/>
      </c>
      <c r="G182" s="61" t="str">
        <f>IFERROR(IF(VLOOKUP($A182,'Annex 2 Designated EHV charges'!$D:$P,COLUMN(G182)+5,FALSE)=0,"",VLOOKUP($A182,'Annex 2 Designated EHV charges'!$D:$P,COLUMN(G182)+5,FALSE)),"")</f>
        <v/>
      </c>
      <c r="H182" s="52" t="str">
        <f>IFERROR(IF(VLOOKUP($A182,'Annex 2 Designated EHV charges'!$D:$P,COLUMN(H182)+5,FALSE)=0,"",VLOOKUP($A182,'Annex 2 Designated EHV charges'!$D:$P,COLUMN(H182)+5,FALSE)),"")</f>
        <v/>
      </c>
    </row>
    <row r="183" spans="1:8" x14ac:dyDescent="0.25">
      <c r="A183" s="52" t="str">
        <f t="array" ref="A183">IFERROR(INDEX('Annex 2 Designated EHV charges'!$D$11:$D$260, MATCH(0, IF(ISBLANK('Annex 2 Designated EHV charges'!$D$11:$D$260),1, COUNTIF(A$4:$A182, 'Annex 2 Designated EHV charges'!$D$11:$D$260)), 0)),"")</f>
        <v/>
      </c>
      <c r="B183" s="52" t="str">
        <f>IF($A183="","",VLOOKUP($A183,'Annex 2 Designated EHV charges'!$D:$O,2,0))</f>
        <v/>
      </c>
      <c r="C183" s="59" t="str">
        <f>IF($A183="","",VLOOKUP($A183,'Annex 2 Designated EHV charges'!$D:$O,3,0))</f>
        <v/>
      </c>
      <c r="D183" s="59" t="str">
        <f>IF($A183="","",VLOOKUP($A183,'Annex 2 Designated EHV charges'!$D:$O,4,0))</f>
        <v/>
      </c>
      <c r="E183" s="60" t="str">
        <f>IFERROR(IF(VLOOKUP($A183,'Annex 2 Designated EHV charges'!$D:$P,COLUMN(E183)+5,FALSE)=0,"",VLOOKUP($A183,'Annex 2 Designated EHV charges'!$D:$P,COLUMN(E183)+5,FALSE)),"")</f>
        <v/>
      </c>
      <c r="F183" s="61" t="str">
        <f>IFERROR(IF(VLOOKUP($A183,'Annex 2 Designated EHV charges'!$D:$P,COLUMN(F183)+5,FALSE)=0,"",VLOOKUP($A183,'Annex 2 Designated EHV charges'!$D:$P,COLUMN(F183)+5,FALSE)),"")</f>
        <v/>
      </c>
      <c r="G183" s="61" t="str">
        <f>IFERROR(IF(VLOOKUP($A183,'Annex 2 Designated EHV charges'!$D:$P,COLUMN(G183)+5,FALSE)=0,"",VLOOKUP($A183,'Annex 2 Designated EHV charges'!$D:$P,COLUMN(G183)+5,FALSE)),"")</f>
        <v/>
      </c>
      <c r="H183" s="52" t="str">
        <f>IFERROR(IF(VLOOKUP($A183,'Annex 2 Designated EHV charges'!$D:$P,COLUMN(H183)+5,FALSE)=0,"",VLOOKUP($A183,'Annex 2 Designated EHV charges'!$D:$P,COLUMN(H183)+5,FALSE)),"")</f>
        <v/>
      </c>
    </row>
    <row r="184" spans="1:8" x14ac:dyDescent="0.25">
      <c r="A184" s="52" t="str">
        <f t="array" ref="A184">IFERROR(INDEX('Annex 2 Designated EHV charges'!$D$11:$D$260, MATCH(0, IF(ISBLANK('Annex 2 Designated EHV charges'!$D$11:$D$260),1, COUNTIF(A$4:$A183, 'Annex 2 Designated EHV charges'!$D$11:$D$260)), 0)),"")</f>
        <v/>
      </c>
      <c r="B184" s="52" t="str">
        <f>IF($A184="","",VLOOKUP($A184,'Annex 2 Designated EHV charges'!$D:$O,2,0))</f>
        <v/>
      </c>
      <c r="C184" s="59" t="str">
        <f>IF($A184="","",VLOOKUP($A184,'Annex 2 Designated EHV charges'!$D:$O,3,0))</f>
        <v/>
      </c>
      <c r="D184" s="59" t="str">
        <f>IF($A184="","",VLOOKUP($A184,'Annex 2 Designated EHV charges'!$D:$O,4,0))</f>
        <v/>
      </c>
      <c r="E184" s="60" t="str">
        <f>IFERROR(IF(VLOOKUP($A184,'Annex 2 Designated EHV charges'!$D:$P,COLUMN(E184)+5,FALSE)=0,"",VLOOKUP($A184,'Annex 2 Designated EHV charges'!$D:$P,COLUMN(E184)+5,FALSE)),"")</f>
        <v/>
      </c>
      <c r="F184" s="61" t="str">
        <f>IFERROR(IF(VLOOKUP($A184,'Annex 2 Designated EHV charges'!$D:$P,COLUMN(F184)+5,FALSE)=0,"",VLOOKUP($A184,'Annex 2 Designated EHV charges'!$D:$P,COLUMN(F184)+5,FALSE)),"")</f>
        <v/>
      </c>
      <c r="G184" s="61" t="str">
        <f>IFERROR(IF(VLOOKUP($A184,'Annex 2 Designated EHV charges'!$D:$P,COLUMN(G184)+5,FALSE)=0,"",VLOOKUP($A184,'Annex 2 Designated EHV charges'!$D:$P,COLUMN(G184)+5,FALSE)),"")</f>
        <v/>
      </c>
      <c r="H184" s="52" t="str">
        <f>IFERROR(IF(VLOOKUP($A184,'Annex 2 Designated EHV charges'!$D:$P,COLUMN(H184)+5,FALSE)=0,"",VLOOKUP($A184,'Annex 2 Designated EHV charges'!$D:$P,COLUMN(H184)+5,FALSE)),"")</f>
        <v/>
      </c>
    </row>
    <row r="185" spans="1:8" x14ac:dyDescent="0.25">
      <c r="A185" s="52" t="str">
        <f t="array" ref="A185">IFERROR(INDEX('Annex 2 Designated EHV charges'!$D$11:$D$260, MATCH(0, IF(ISBLANK('Annex 2 Designated EHV charges'!$D$11:$D$260),1, COUNTIF(A$4:$A184, 'Annex 2 Designated EHV charges'!$D$11:$D$260)), 0)),"")</f>
        <v/>
      </c>
      <c r="B185" s="52" t="str">
        <f>IF($A185="","",VLOOKUP($A185,'Annex 2 Designated EHV charges'!$D:$O,2,0))</f>
        <v/>
      </c>
      <c r="C185" s="59" t="str">
        <f>IF($A185="","",VLOOKUP($A185,'Annex 2 Designated EHV charges'!$D:$O,3,0))</f>
        <v/>
      </c>
      <c r="D185" s="59" t="str">
        <f>IF($A185="","",VLOOKUP($A185,'Annex 2 Designated EHV charges'!$D:$O,4,0))</f>
        <v/>
      </c>
      <c r="E185" s="60" t="str">
        <f>IFERROR(IF(VLOOKUP($A185,'Annex 2 Designated EHV charges'!$D:$P,COLUMN(E185)+5,FALSE)=0,"",VLOOKUP($A185,'Annex 2 Designated EHV charges'!$D:$P,COLUMN(E185)+5,FALSE)),"")</f>
        <v/>
      </c>
      <c r="F185" s="61" t="str">
        <f>IFERROR(IF(VLOOKUP($A185,'Annex 2 Designated EHV charges'!$D:$P,COLUMN(F185)+5,FALSE)=0,"",VLOOKUP($A185,'Annex 2 Designated EHV charges'!$D:$P,COLUMN(F185)+5,FALSE)),"")</f>
        <v/>
      </c>
      <c r="G185" s="61" t="str">
        <f>IFERROR(IF(VLOOKUP($A185,'Annex 2 Designated EHV charges'!$D:$P,COLUMN(G185)+5,FALSE)=0,"",VLOOKUP($A185,'Annex 2 Designated EHV charges'!$D:$P,COLUMN(G185)+5,FALSE)),"")</f>
        <v/>
      </c>
      <c r="H185" s="52" t="str">
        <f>IFERROR(IF(VLOOKUP($A185,'Annex 2 Designated EHV charges'!$D:$P,COLUMN(H185)+5,FALSE)=0,"",VLOOKUP($A185,'Annex 2 Designated EHV charges'!$D:$P,COLUMN(H185)+5,FALSE)),"")</f>
        <v/>
      </c>
    </row>
    <row r="186" spans="1:8" x14ac:dyDescent="0.25">
      <c r="A186" s="52" t="str">
        <f t="array" ref="A186">IFERROR(INDEX('Annex 2 Designated EHV charges'!$D$11:$D$260, MATCH(0, IF(ISBLANK('Annex 2 Designated EHV charges'!$D$11:$D$260),1, COUNTIF(A$4:$A185, 'Annex 2 Designated EHV charges'!$D$11:$D$260)), 0)),"")</f>
        <v/>
      </c>
      <c r="B186" s="52" t="str">
        <f>IF($A186="","",VLOOKUP($A186,'Annex 2 Designated EHV charges'!$D:$O,2,0))</f>
        <v/>
      </c>
      <c r="C186" s="59" t="str">
        <f>IF($A186="","",VLOOKUP($A186,'Annex 2 Designated EHV charges'!$D:$O,3,0))</f>
        <v/>
      </c>
      <c r="D186" s="59" t="str">
        <f>IF($A186="","",VLOOKUP($A186,'Annex 2 Designated EHV charges'!$D:$O,4,0))</f>
        <v/>
      </c>
      <c r="E186" s="60" t="str">
        <f>IFERROR(IF(VLOOKUP($A186,'Annex 2 Designated EHV charges'!$D:$P,COLUMN(E186)+5,FALSE)=0,"",VLOOKUP($A186,'Annex 2 Designated EHV charges'!$D:$P,COLUMN(E186)+5,FALSE)),"")</f>
        <v/>
      </c>
      <c r="F186" s="61" t="str">
        <f>IFERROR(IF(VLOOKUP($A186,'Annex 2 Designated EHV charges'!$D:$P,COLUMN(F186)+5,FALSE)=0,"",VLOOKUP($A186,'Annex 2 Designated EHV charges'!$D:$P,COLUMN(F186)+5,FALSE)),"")</f>
        <v/>
      </c>
      <c r="G186" s="61" t="str">
        <f>IFERROR(IF(VLOOKUP($A186,'Annex 2 Designated EHV charges'!$D:$P,COLUMN(G186)+5,FALSE)=0,"",VLOOKUP($A186,'Annex 2 Designated EHV charges'!$D:$P,COLUMN(G186)+5,FALSE)),"")</f>
        <v/>
      </c>
      <c r="H186" s="52" t="str">
        <f>IFERROR(IF(VLOOKUP($A186,'Annex 2 Designated EHV charges'!$D:$P,COLUMN(H186)+5,FALSE)=0,"",VLOOKUP($A186,'Annex 2 Designated EHV charges'!$D:$P,COLUMN(H186)+5,FALSE)),"")</f>
        <v/>
      </c>
    </row>
    <row r="187" spans="1:8" x14ac:dyDescent="0.25">
      <c r="A187" s="52" t="str">
        <f t="array" ref="A187">IFERROR(INDEX('Annex 2 Designated EHV charges'!$D$11:$D$260, MATCH(0, IF(ISBLANK('Annex 2 Designated EHV charges'!$D$11:$D$260),1, COUNTIF(A$4:$A186, 'Annex 2 Designated EHV charges'!$D$11:$D$260)), 0)),"")</f>
        <v/>
      </c>
      <c r="B187" s="52" t="str">
        <f>IF($A187="","",VLOOKUP($A187,'Annex 2 Designated EHV charges'!$D:$O,2,0))</f>
        <v/>
      </c>
      <c r="C187" s="59" t="str">
        <f>IF($A187="","",VLOOKUP($A187,'Annex 2 Designated EHV charges'!$D:$O,3,0))</f>
        <v/>
      </c>
      <c r="D187" s="59" t="str">
        <f>IF($A187="","",VLOOKUP($A187,'Annex 2 Designated EHV charges'!$D:$O,4,0))</f>
        <v/>
      </c>
      <c r="E187" s="60" t="str">
        <f>IFERROR(IF(VLOOKUP($A187,'Annex 2 Designated EHV charges'!$D:$P,COLUMN(E187)+5,FALSE)=0,"",VLOOKUP($A187,'Annex 2 Designated EHV charges'!$D:$P,COLUMN(E187)+5,FALSE)),"")</f>
        <v/>
      </c>
      <c r="F187" s="61" t="str">
        <f>IFERROR(IF(VLOOKUP($A187,'Annex 2 Designated EHV charges'!$D:$P,COLUMN(F187)+5,FALSE)=0,"",VLOOKUP($A187,'Annex 2 Designated EHV charges'!$D:$P,COLUMN(F187)+5,FALSE)),"")</f>
        <v/>
      </c>
      <c r="G187" s="61" t="str">
        <f>IFERROR(IF(VLOOKUP($A187,'Annex 2 Designated EHV charges'!$D:$P,COLUMN(G187)+5,FALSE)=0,"",VLOOKUP($A187,'Annex 2 Designated EHV charges'!$D:$P,COLUMN(G187)+5,FALSE)),"")</f>
        <v/>
      </c>
      <c r="H187" s="52" t="str">
        <f>IFERROR(IF(VLOOKUP($A187,'Annex 2 Designated EHV charges'!$D:$P,COLUMN(H187)+5,FALSE)=0,"",VLOOKUP($A187,'Annex 2 Designated EHV charges'!$D:$P,COLUMN(H187)+5,FALSE)),"")</f>
        <v/>
      </c>
    </row>
    <row r="188" spans="1:8" x14ac:dyDescent="0.25">
      <c r="A188" s="52" t="str">
        <f t="array" ref="A188">IFERROR(INDEX('Annex 2 Designated EHV charges'!$D$11:$D$260, MATCH(0, IF(ISBLANK('Annex 2 Designated EHV charges'!$D$11:$D$260),1, COUNTIF(A$4:$A187, 'Annex 2 Designated EHV charges'!$D$11:$D$260)), 0)),"")</f>
        <v/>
      </c>
      <c r="B188" s="52" t="str">
        <f>IF($A188="","",VLOOKUP($A188,'Annex 2 Designated EHV charges'!$D:$O,2,0))</f>
        <v/>
      </c>
      <c r="C188" s="59" t="str">
        <f>IF($A188="","",VLOOKUP($A188,'Annex 2 Designated EHV charges'!$D:$O,3,0))</f>
        <v/>
      </c>
      <c r="D188" s="59" t="str">
        <f>IF($A188="","",VLOOKUP($A188,'Annex 2 Designated EHV charges'!$D:$O,4,0))</f>
        <v/>
      </c>
      <c r="E188" s="60" t="str">
        <f>IFERROR(IF(VLOOKUP($A188,'Annex 2 Designated EHV charges'!$D:$P,COLUMN(E188)+5,FALSE)=0,"",VLOOKUP($A188,'Annex 2 Designated EHV charges'!$D:$P,COLUMN(E188)+5,FALSE)),"")</f>
        <v/>
      </c>
      <c r="F188" s="61" t="str">
        <f>IFERROR(IF(VLOOKUP($A188,'Annex 2 Designated EHV charges'!$D:$P,COLUMN(F188)+5,FALSE)=0,"",VLOOKUP($A188,'Annex 2 Designated EHV charges'!$D:$P,COLUMN(F188)+5,FALSE)),"")</f>
        <v/>
      </c>
      <c r="G188" s="61" t="str">
        <f>IFERROR(IF(VLOOKUP($A188,'Annex 2 Designated EHV charges'!$D:$P,COLUMN(G188)+5,FALSE)=0,"",VLOOKUP($A188,'Annex 2 Designated EHV charges'!$D:$P,COLUMN(G188)+5,FALSE)),"")</f>
        <v/>
      </c>
      <c r="H188" s="52" t="str">
        <f>IFERROR(IF(VLOOKUP($A188,'Annex 2 Designated EHV charges'!$D:$P,COLUMN(H188)+5,FALSE)=0,"",VLOOKUP($A188,'Annex 2 Designated EHV charges'!$D:$P,COLUMN(H188)+5,FALSE)),"")</f>
        <v/>
      </c>
    </row>
    <row r="189" spans="1:8" x14ac:dyDescent="0.25">
      <c r="A189" s="52" t="str">
        <f t="array" ref="A189">IFERROR(INDEX('Annex 2 Designated EHV charges'!$D$11:$D$260, MATCH(0, IF(ISBLANK('Annex 2 Designated EHV charges'!$D$11:$D$260),1, COUNTIF(A$4:$A188, 'Annex 2 Designated EHV charges'!$D$11:$D$260)), 0)),"")</f>
        <v/>
      </c>
      <c r="B189" s="52" t="str">
        <f>IF($A189="","",VLOOKUP($A189,'Annex 2 Designated EHV charges'!$D:$O,2,0))</f>
        <v/>
      </c>
      <c r="C189" s="59" t="str">
        <f>IF($A189="","",VLOOKUP($A189,'Annex 2 Designated EHV charges'!$D:$O,3,0))</f>
        <v/>
      </c>
      <c r="D189" s="59" t="str">
        <f>IF($A189="","",VLOOKUP($A189,'Annex 2 Designated EHV charges'!$D:$O,4,0))</f>
        <v/>
      </c>
      <c r="E189" s="60" t="str">
        <f>IFERROR(IF(VLOOKUP($A189,'Annex 2 Designated EHV charges'!$D:$P,COLUMN(E189)+5,FALSE)=0,"",VLOOKUP($A189,'Annex 2 Designated EHV charges'!$D:$P,COLUMN(E189)+5,FALSE)),"")</f>
        <v/>
      </c>
      <c r="F189" s="61" t="str">
        <f>IFERROR(IF(VLOOKUP($A189,'Annex 2 Designated EHV charges'!$D:$P,COLUMN(F189)+5,FALSE)=0,"",VLOOKUP($A189,'Annex 2 Designated EHV charges'!$D:$P,COLUMN(F189)+5,FALSE)),"")</f>
        <v/>
      </c>
      <c r="G189" s="61" t="str">
        <f>IFERROR(IF(VLOOKUP($A189,'Annex 2 Designated EHV charges'!$D:$P,COLUMN(G189)+5,FALSE)=0,"",VLOOKUP($A189,'Annex 2 Designated EHV charges'!$D:$P,COLUMN(G189)+5,FALSE)),"")</f>
        <v/>
      </c>
      <c r="H189" s="52" t="str">
        <f>IFERROR(IF(VLOOKUP($A189,'Annex 2 Designated EHV charges'!$D:$P,COLUMN(H189)+5,FALSE)=0,"",VLOOKUP($A189,'Annex 2 Designated EHV charges'!$D:$P,COLUMN(H189)+5,FALSE)),"")</f>
        <v/>
      </c>
    </row>
    <row r="190" spans="1:8" x14ac:dyDescent="0.25">
      <c r="A190" s="52" t="str">
        <f t="array" ref="A190">IFERROR(INDEX('Annex 2 Designated EHV charges'!$D$11:$D$260, MATCH(0, IF(ISBLANK('Annex 2 Designated EHV charges'!$D$11:$D$260),1, COUNTIF(A$4:$A189, 'Annex 2 Designated EHV charges'!$D$11:$D$260)), 0)),"")</f>
        <v/>
      </c>
      <c r="B190" s="52" t="str">
        <f>IF($A190="","",VLOOKUP($A190,'Annex 2 Designated EHV charges'!$D:$O,2,0))</f>
        <v/>
      </c>
      <c r="C190" s="59" t="str">
        <f>IF($A190="","",VLOOKUP($A190,'Annex 2 Designated EHV charges'!$D:$O,3,0))</f>
        <v/>
      </c>
      <c r="D190" s="59" t="str">
        <f>IF($A190="","",VLOOKUP($A190,'Annex 2 Designated EHV charges'!$D:$O,4,0))</f>
        <v/>
      </c>
      <c r="E190" s="60" t="str">
        <f>IFERROR(IF(VLOOKUP($A190,'Annex 2 Designated EHV charges'!$D:$P,COLUMN(E190)+5,FALSE)=0,"",VLOOKUP($A190,'Annex 2 Designated EHV charges'!$D:$P,COLUMN(E190)+5,FALSE)),"")</f>
        <v/>
      </c>
      <c r="F190" s="61" t="str">
        <f>IFERROR(IF(VLOOKUP($A190,'Annex 2 Designated EHV charges'!$D:$P,COLUMN(F190)+5,FALSE)=0,"",VLOOKUP($A190,'Annex 2 Designated EHV charges'!$D:$P,COLUMN(F190)+5,FALSE)),"")</f>
        <v/>
      </c>
      <c r="G190" s="61" t="str">
        <f>IFERROR(IF(VLOOKUP($A190,'Annex 2 Designated EHV charges'!$D:$P,COLUMN(G190)+5,FALSE)=0,"",VLOOKUP($A190,'Annex 2 Designated EHV charges'!$D:$P,COLUMN(G190)+5,FALSE)),"")</f>
        <v/>
      </c>
      <c r="H190" s="52" t="str">
        <f>IFERROR(IF(VLOOKUP($A190,'Annex 2 Designated EHV charges'!$D:$P,COLUMN(H190)+5,FALSE)=0,"",VLOOKUP($A190,'Annex 2 Designated EHV charges'!$D:$P,COLUMN(H190)+5,FALSE)),"")</f>
        <v/>
      </c>
    </row>
    <row r="191" spans="1:8" x14ac:dyDescent="0.25">
      <c r="A191" s="52" t="str">
        <f t="array" ref="A191">IFERROR(INDEX('Annex 2 Designated EHV charges'!$D$11:$D$260, MATCH(0, IF(ISBLANK('Annex 2 Designated EHV charges'!$D$11:$D$260),1, COUNTIF(A$4:$A190, 'Annex 2 Designated EHV charges'!$D$11:$D$260)), 0)),"")</f>
        <v/>
      </c>
      <c r="B191" s="52" t="str">
        <f>IF($A191="","",VLOOKUP($A191,'Annex 2 Designated EHV charges'!$D:$O,2,0))</f>
        <v/>
      </c>
      <c r="C191" s="59" t="str">
        <f>IF($A191="","",VLOOKUP($A191,'Annex 2 Designated EHV charges'!$D:$O,3,0))</f>
        <v/>
      </c>
      <c r="D191" s="59" t="str">
        <f>IF($A191="","",VLOOKUP($A191,'Annex 2 Designated EHV charges'!$D:$O,4,0))</f>
        <v/>
      </c>
      <c r="E191" s="60" t="str">
        <f>IFERROR(IF(VLOOKUP($A191,'Annex 2 Designated EHV charges'!$D:$P,COLUMN(E191)+5,FALSE)=0,"",VLOOKUP($A191,'Annex 2 Designated EHV charges'!$D:$P,COLUMN(E191)+5,FALSE)),"")</f>
        <v/>
      </c>
      <c r="F191" s="61" t="str">
        <f>IFERROR(IF(VLOOKUP($A191,'Annex 2 Designated EHV charges'!$D:$P,COLUMN(F191)+5,FALSE)=0,"",VLOOKUP($A191,'Annex 2 Designated EHV charges'!$D:$P,COLUMN(F191)+5,FALSE)),"")</f>
        <v/>
      </c>
      <c r="G191" s="61" t="str">
        <f>IFERROR(IF(VLOOKUP($A191,'Annex 2 Designated EHV charges'!$D:$P,COLUMN(G191)+5,FALSE)=0,"",VLOOKUP($A191,'Annex 2 Designated EHV charges'!$D:$P,COLUMN(G191)+5,FALSE)),"")</f>
        <v/>
      </c>
      <c r="H191" s="52" t="str">
        <f>IFERROR(IF(VLOOKUP($A191,'Annex 2 Designated EHV charges'!$D:$P,COLUMN(H191)+5,FALSE)=0,"",VLOOKUP($A191,'Annex 2 Designated EHV charges'!$D:$P,COLUMN(H191)+5,FALSE)),"")</f>
        <v/>
      </c>
    </row>
    <row r="192" spans="1:8" x14ac:dyDescent="0.25">
      <c r="A192" s="52" t="str">
        <f t="array" ref="A192">IFERROR(INDEX('Annex 2 Designated EHV charges'!$D$11:$D$260, MATCH(0, IF(ISBLANK('Annex 2 Designated EHV charges'!$D$11:$D$260),1, COUNTIF(A$4:$A191, 'Annex 2 Designated EHV charges'!$D$11:$D$260)), 0)),"")</f>
        <v/>
      </c>
      <c r="B192" s="52" t="str">
        <f>IF($A192="","",VLOOKUP($A192,'Annex 2 Designated EHV charges'!$D:$O,2,0))</f>
        <v/>
      </c>
      <c r="C192" s="59" t="str">
        <f>IF($A192="","",VLOOKUP($A192,'Annex 2 Designated EHV charges'!$D:$O,3,0))</f>
        <v/>
      </c>
      <c r="D192" s="59" t="str">
        <f>IF($A192="","",VLOOKUP($A192,'Annex 2 Designated EHV charges'!$D:$O,4,0))</f>
        <v/>
      </c>
      <c r="E192" s="60" t="str">
        <f>IFERROR(IF(VLOOKUP($A192,'Annex 2 Designated EHV charges'!$D:$P,COLUMN(E192)+5,FALSE)=0,"",VLOOKUP($A192,'Annex 2 Designated EHV charges'!$D:$P,COLUMN(E192)+5,FALSE)),"")</f>
        <v/>
      </c>
      <c r="F192" s="61" t="str">
        <f>IFERROR(IF(VLOOKUP($A192,'Annex 2 Designated EHV charges'!$D:$P,COLUMN(F192)+5,FALSE)=0,"",VLOOKUP($A192,'Annex 2 Designated EHV charges'!$D:$P,COLUMN(F192)+5,FALSE)),"")</f>
        <v/>
      </c>
      <c r="G192" s="61" t="str">
        <f>IFERROR(IF(VLOOKUP($A192,'Annex 2 Designated EHV charges'!$D:$P,COLUMN(G192)+5,FALSE)=0,"",VLOOKUP($A192,'Annex 2 Designated EHV charges'!$D:$P,COLUMN(G192)+5,FALSE)),"")</f>
        <v/>
      </c>
      <c r="H192" s="52" t="str">
        <f>IFERROR(IF(VLOOKUP($A192,'Annex 2 Designated EHV charges'!$D:$P,COLUMN(H192)+5,FALSE)=0,"",VLOOKUP($A192,'Annex 2 Designated EHV charges'!$D:$P,COLUMN(H192)+5,FALSE)),"")</f>
        <v/>
      </c>
    </row>
    <row r="193" spans="1:8" x14ac:dyDescent="0.25">
      <c r="A193" s="52" t="str">
        <f t="array" ref="A193">IFERROR(INDEX('Annex 2 Designated EHV charges'!$D$11:$D$260, MATCH(0, IF(ISBLANK('Annex 2 Designated EHV charges'!$D$11:$D$260),1, COUNTIF(A$4:$A192, 'Annex 2 Designated EHV charges'!$D$11:$D$260)), 0)),"")</f>
        <v/>
      </c>
      <c r="B193" s="52" t="str">
        <f>IF($A193="","",VLOOKUP($A193,'Annex 2 Designated EHV charges'!$D:$O,2,0))</f>
        <v/>
      </c>
      <c r="C193" s="59" t="str">
        <f>IF($A193="","",VLOOKUP($A193,'Annex 2 Designated EHV charges'!$D:$O,3,0))</f>
        <v/>
      </c>
      <c r="D193" s="59" t="str">
        <f>IF($A193="","",VLOOKUP($A193,'Annex 2 Designated EHV charges'!$D:$O,4,0))</f>
        <v/>
      </c>
      <c r="E193" s="60" t="str">
        <f>IFERROR(IF(VLOOKUP($A193,'Annex 2 Designated EHV charges'!$D:$P,COLUMN(E193)+5,FALSE)=0,"",VLOOKUP($A193,'Annex 2 Designated EHV charges'!$D:$P,COLUMN(E193)+5,FALSE)),"")</f>
        <v/>
      </c>
      <c r="F193" s="61" t="str">
        <f>IFERROR(IF(VLOOKUP($A193,'Annex 2 Designated EHV charges'!$D:$P,COLUMN(F193)+5,FALSE)=0,"",VLOOKUP($A193,'Annex 2 Designated EHV charges'!$D:$P,COLUMN(F193)+5,FALSE)),"")</f>
        <v/>
      </c>
      <c r="G193" s="61" t="str">
        <f>IFERROR(IF(VLOOKUP($A193,'Annex 2 Designated EHV charges'!$D:$P,COLUMN(G193)+5,FALSE)=0,"",VLOOKUP($A193,'Annex 2 Designated EHV charges'!$D:$P,COLUMN(G193)+5,FALSE)),"")</f>
        <v/>
      </c>
      <c r="H193" s="52" t="str">
        <f>IFERROR(IF(VLOOKUP($A193,'Annex 2 Designated EHV charges'!$D:$P,COLUMN(H193)+5,FALSE)=0,"",VLOOKUP($A193,'Annex 2 Designated EHV charges'!$D:$P,COLUMN(H193)+5,FALSE)),"")</f>
        <v/>
      </c>
    </row>
    <row r="194" spans="1:8" x14ac:dyDescent="0.25">
      <c r="A194" s="52" t="str">
        <f t="array" ref="A194">IFERROR(INDEX('Annex 2 Designated EHV charges'!$D$11:$D$260, MATCH(0, IF(ISBLANK('Annex 2 Designated EHV charges'!$D$11:$D$260),1, COUNTIF(A$4:$A193, 'Annex 2 Designated EHV charges'!$D$11:$D$260)), 0)),"")</f>
        <v/>
      </c>
      <c r="B194" s="52" t="str">
        <f>IF($A194="","",VLOOKUP($A194,'Annex 2 Designated EHV charges'!$D:$O,2,0))</f>
        <v/>
      </c>
      <c r="C194" s="59" t="str">
        <f>IF($A194="","",VLOOKUP($A194,'Annex 2 Designated EHV charges'!$D:$O,3,0))</f>
        <v/>
      </c>
      <c r="D194" s="59" t="str">
        <f>IF($A194="","",VLOOKUP($A194,'Annex 2 Designated EHV charges'!$D:$O,4,0))</f>
        <v/>
      </c>
      <c r="E194" s="60" t="str">
        <f>IFERROR(IF(VLOOKUP($A194,'Annex 2 Designated EHV charges'!$D:$P,COLUMN(E194)+5,FALSE)=0,"",VLOOKUP($A194,'Annex 2 Designated EHV charges'!$D:$P,COLUMN(E194)+5,FALSE)),"")</f>
        <v/>
      </c>
      <c r="F194" s="61" t="str">
        <f>IFERROR(IF(VLOOKUP($A194,'Annex 2 Designated EHV charges'!$D:$P,COLUMN(F194)+5,FALSE)=0,"",VLOOKUP($A194,'Annex 2 Designated EHV charges'!$D:$P,COLUMN(F194)+5,FALSE)),"")</f>
        <v/>
      </c>
      <c r="G194" s="61" t="str">
        <f>IFERROR(IF(VLOOKUP($A194,'Annex 2 Designated EHV charges'!$D:$P,COLUMN(G194)+5,FALSE)=0,"",VLOOKUP($A194,'Annex 2 Designated EHV charges'!$D:$P,COLUMN(G194)+5,FALSE)),"")</f>
        <v/>
      </c>
      <c r="H194" s="52" t="str">
        <f>IFERROR(IF(VLOOKUP($A194,'Annex 2 Designated EHV charges'!$D:$P,COLUMN(H194)+5,FALSE)=0,"",VLOOKUP($A194,'Annex 2 Designated EHV charges'!$D:$P,COLUMN(H194)+5,FALSE)),"")</f>
        <v/>
      </c>
    </row>
    <row r="195" spans="1:8" x14ac:dyDescent="0.25">
      <c r="A195" s="52" t="str">
        <f t="array" ref="A195">IFERROR(INDEX('Annex 2 Designated EHV charges'!$D$11:$D$260, MATCH(0, IF(ISBLANK('Annex 2 Designated EHV charges'!$D$11:$D$260),1, COUNTIF(A$4:$A194, 'Annex 2 Designated EHV charges'!$D$11:$D$260)), 0)),"")</f>
        <v/>
      </c>
      <c r="B195" s="52" t="str">
        <f>IF($A195="","",VLOOKUP($A195,'Annex 2 Designated EHV charges'!$D:$O,2,0))</f>
        <v/>
      </c>
      <c r="C195" s="59" t="str">
        <f>IF($A195="","",VLOOKUP($A195,'Annex 2 Designated EHV charges'!$D:$O,3,0))</f>
        <v/>
      </c>
      <c r="D195" s="59" t="str">
        <f>IF($A195="","",VLOOKUP($A195,'Annex 2 Designated EHV charges'!$D:$O,4,0))</f>
        <v/>
      </c>
      <c r="E195" s="60" t="str">
        <f>IFERROR(IF(VLOOKUP($A195,'Annex 2 Designated EHV charges'!$D:$P,COLUMN(E195)+5,FALSE)=0,"",VLOOKUP($A195,'Annex 2 Designated EHV charges'!$D:$P,COLUMN(E195)+5,FALSE)),"")</f>
        <v/>
      </c>
      <c r="F195" s="61" t="str">
        <f>IFERROR(IF(VLOOKUP($A195,'Annex 2 Designated EHV charges'!$D:$P,COLUMN(F195)+5,FALSE)=0,"",VLOOKUP($A195,'Annex 2 Designated EHV charges'!$D:$P,COLUMN(F195)+5,FALSE)),"")</f>
        <v/>
      </c>
      <c r="G195" s="61" t="str">
        <f>IFERROR(IF(VLOOKUP($A195,'Annex 2 Designated EHV charges'!$D:$P,COLUMN(G195)+5,FALSE)=0,"",VLOOKUP($A195,'Annex 2 Designated EHV charges'!$D:$P,COLUMN(G195)+5,FALSE)),"")</f>
        <v/>
      </c>
      <c r="H195" s="52" t="str">
        <f>IFERROR(IF(VLOOKUP($A195,'Annex 2 Designated EHV charges'!$D:$P,COLUMN(H195)+5,FALSE)=0,"",VLOOKUP($A195,'Annex 2 Designated EHV charges'!$D:$P,COLUMN(H195)+5,FALSE)),"")</f>
        <v/>
      </c>
    </row>
    <row r="196" spans="1:8" x14ac:dyDescent="0.25">
      <c r="A196" s="52" t="str">
        <f t="array" ref="A196">IFERROR(INDEX('Annex 2 Designated EHV charges'!$D$11:$D$260, MATCH(0, IF(ISBLANK('Annex 2 Designated EHV charges'!$D$11:$D$260),1, COUNTIF(A$4:$A195, 'Annex 2 Designated EHV charges'!$D$11:$D$260)), 0)),"")</f>
        <v/>
      </c>
      <c r="B196" s="52" t="str">
        <f>IF($A196="","",VLOOKUP($A196,'Annex 2 Designated EHV charges'!$D:$O,2,0))</f>
        <v/>
      </c>
      <c r="C196" s="59" t="str">
        <f>IF($A196="","",VLOOKUP($A196,'Annex 2 Designated EHV charges'!$D:$O,3,0))</f>
        <v/>
      </c>
      <c r="D196" s="59" t="str">
        <f>IF($A196="","",VLOOKUP($A196,'Annex 2 Designated EHV charges'!$D:$O,4,0))</f>
        <v/>
      </c>
      <c r="E196" s="60" t="str">
        <f>IFERROR(IF(VLOOKUP($A196,'Annex 2 Designated EHV charges'!$D:$P,COLUMN(E196)+5,FALSE)=0,"",VLOOKUP($A196,'Annex 2 Designated EHV charges'!$D:$P,COLUMN(E196)+5,FALSE)),"")</f>
        <v/>
      </c>
      <c r="F196" s="61" t="str">
        <f>IFERROR(IF(VLOOKUP($A196,'Annex 2 Designated EHV charges'!$D:$P,COLUMN(F196)+5,FALSE)=0,"",VLOOKUP($A196,'Annex 2 Designated EHV charges'!$D:$P,COLUMN(F196)+5,FALSE)),"")</f>
        <v/>
      </c>
      <c r="G196" s="61" t="str">
        <f>IFERROR(IF(VLOOKUP($A196,'Annex 2 Designated EHV charges'!$D:$P,COLUMN(G196)+5,FALSE)=0,"",VLOOKUP($A196,'Annex 2 Designated EHV charges'!$D:$P,COLUMN(G196)+5,FALSE)),"")</f>
        <v/>
      </c>
      <c r="H196" s="52" t="str">
        <f>IFERROR(IF(VLOOKUP($A196,'Annex 2 Designated EHV charges'!$D:$P,COLUMN(H196)+5,FALSE)=0,"",VLOOKUP($A196,'Annex 2 Designated EHV charges'!$D:$P,COLUMN(H196)+5,FALSE)),"")</f>
        <v/>
      </c>
    </row>
    <row r="197" spans="1:8" x14ac:dyDescent="0.25">
      <c r="A197" s="52" t="str">
        <f t="array" ref="A197">IFERROR(INDEX('Annex 2 Designated EHV charges'!$D$11:$D$260, MATCH(0, IF(ISBLANK('Annex 2 Designated EHV charges'!$D$11:$D$260),1, COUNTIF(A$4:$A196, 'Annex 2 Designated EHV charges'!$D$11:$D$260)), 0)),"")</f>
        <v/>
      </c>
      <c r="B197" s="52" t="str">
        <f>IF($A197="","",VLOOKUP($A197,'Annex 2 Designated EHV charges'!$D:$O,2,0))</f>
        <v/>
      </c>
      <c r="C197" s="59" t="str">
        <f>IF($A197="","",VLOOKUP($A197,'Annex 2 Designated EHV charges'!$D:$O,3,0))</f>
        <v/>
      </c>
      <c r="D197" s="59" t="str">
        <f>IF($A197="","",VLOOKUP($A197,'Annex 2 Designated EHV charges'!$D:$O,4,0))</f>
        <v/>
      </c>
      <c r="E197" s="60" t="str">
        <f>IFERROR(IF(VLOOKUP($A197,'Annex 2 Designated EHV charges'!$D:$P,COLUMN(E197)+5,FALSE)=0,"",VLOOKUP($A197,'Annex 2 Designated EHV charges'!$D:$P,COLUMN(E197)+5,FALSE)),"")</f>
        <v/>
      </c>
      <c r="F197" s="61" t="str">
        <f>IFERROR(IF(VLOOKUP($A197,'Annex 2 Designated EHV charges'!$D:$P,COLUMN(F197)+5,FALSE)=0,"",VLOOKUP($A197,'Annex 2 Designated EHV charges'!$D:$P,COLUMN(F197)+5,FALSE)),"")</f>
        <v/>
      </c>
      <c r="G197" s="61" t="str">
        <f>IFERROR(IF(VLOOKUP($A197,'Annex 2 Designated EHV charges'!$D:$P,COLUMN(G197)+5,FALSE)=0,"",VLOOKUP($A197,'Annex 2 Designated EHV charges'!$D:$P,COLUMN(G197)+5,FALSE)),"")</f>
        <v/>
      </c>
      <c r="H197" s="52" t="str">
        <f>IFERROR(IF(VLOOKUP($A197,'Annex 2 Designated EHV charges'!$D:$P,COLUMN(H197)+5,FALSE)=0,"",VLOOKUP($A197,'Annex 2 Designated EHV charges'!$D:$P,COLUMN(H197)+5,FALSE)),"")</f>
        <v/>
      </c>
    </row>
    <row r="198" spans="1:8" x14ac:dyDescent="0.25">
      <c r="A198" s="52" t="str">
        <f t="array" ref="A198">IFERROR(INDEX('Annex 2 Designated EHV charges'!$D$11:$D$260, MATCH(0, IF(ISBLANK('Annex 2 Designated EHV charges'!$D$11:$D$260),1, COUNTIF(A$4:$A197, 'Annex 2 Designated EHV charges'!$D$11:$D$260)), 0)),"")</f>
        <v/>
      </c>
      <c r="B198" s="52" t="str">
        <f>IF($A198="","",VLOOKUP($A198,'Annex 2 Designated EHV charges'!$D:$O,2,0))</f>
        <v/>
      </c>
      <c r="C198" s="59" t="str">
        <f>IF($A198="","",VLOOKUP($A198,'Annex 2 Designated EHV charges'!$D:$O,3,0))</f>
        <v/>
      </c>
      <c r="D198" s="59" t="str">
        <f>IF($A198="","",VLOOKUP($A198,'Annex 2 Designated EHV charges'!$D:$O,4,0))</f>
        <v/>
      </c>
      <c r="E198" s="60" t="str">
        <f>IFERROR(IF(VLOOKUP($A198,'Annex 2 Designated EHV charges'!$D:$P,COLUMN(E198)+5,FALSE)=0,"",VLOOKUP($A198,'Annex 2 Designated EHV charges'!$D:$P,COLUMN(E198)+5,FALSE)),"")</f>
        <v/>
      </c>
      <c r="F198" s="61" t="str">
        <f>IFERROR(IF(VLOOKUP($A198,'Annex 2 Designated EHV charges'!$D:$P,COLUMN(F198)+5,FALSE)=0,"",VLOOKUP($A198,'Annex 2 Designated EHV charges'!$D:$P,COLUMN(F198)+5,FALSE)),"")</f>
        <v/>
      </c>
      <c r="G198" s="61" t="str">
        <f>IFERROR(IF(VLOOKUP($A198,'Annex 2 Designated EHV charges'!$D:$P,COLUMN(G198)+5,FALSE)=0,"",VLOOKUP($A198,'Annex 2 Designated EHV charges'!$D:$P,COLUMN(G198)+5,FALSE)),"")</f>
        <v/>
      </c>
      <c r="H198" s="52" t="str">
        <f>IFERROR(IF(VLOOKUP($A198,'Annex 2 Designated EHV charges'!$D:$P,COLUMN(H198)+5,FALSE)=0,"",VLOOKUP($A198,'Annex 2 Designated EHV charges'!$D:$P,COLUMN(H198)+5,FALSE)),"")</f>
        <v/>
      </c>
    </row>
    <row r="199" spans="1:8" x14ac:dyDescent="0.25">
      <c r="A199" s="52" t="str">
        <f t="array" ref="A199">IFERROR(INDEX('Annex 2 Designated EHV charges'!$D$11:$D$260, MATCH(0, IF(ISBLANK('Annex 2 Designated EHV charges'!$D$11:$D$260),1, COUNTIF(A$4:$A198, 'Annex 2 Designated EHV charges'!$D$11:$D$260)), 0)),"")</f>
        <v/>
      </c>
      <c r="B199" s="52" t="str">
        <f>IF($A199="","",VLOOKUP($A199,'Annex 2 Designated EHV charges'!$D:$O,2,0))</f>
        <v/>
      </c>
      <c r="C199" s="59" t="str">
        <f>IF($A199="","",VLOOKUP($A199,'Annex 2 Designated EHV charges'!$D:$O,3,0))</f>
        <v/>
      </c>
      <c r="D199" s="59" t="str">
        <f>IF($A199="","",VLOOKUP($A199,'Annex 2 Designated EHV charges'!$D:$O,4,0))</f>
        <v/>
      </c>
      <c r="E199" s="60" t="str">
        <f>IFERROR(IF(VLOOKUP($A199,'Annex 2 Designated EHV charges'!$D:$P,COLUMN(E199)+5,FALSE)=0,"",VLOOKUP($A199,'Annex 2 Designated EHV charges'!$D:$P,COLUMN(E199)+5,FALSE)),"")</f>
        <v/>
      </c>
      <c r="F199" s="61" t="str">
        <f>IFERROR(IF(VLOOKUP($A199,'Annex 2 Designated EHV charges'!$D:$P,COLUMN(F199)+5,FALSE)=0,"",VLOOKUP($A199,'Annex 2 Designated EHV charges'!$D:$P,COLUMN(F199)+5,FALSE)),"")</f>
        <v/>
      </c>
      <c r="G199" s="61" t="str">
        <f>IFERROR(IF(VLOOKUP($A199,'Annex 2 Designated EHV charges'!$D:$P,COLUMN(G199)+5,FALSE)=0,"",VLOOKUP($A199,'Annex 2 Designated EHV charges'!$D:$P,COLUMN(G199)+5,FALSE)),"")</f>
        <v/>
      </c>
      <c r="H199" s="52" t="str">
        <f>IFERROR(IF(VLOOKUP($A199,'Annex 2 Designated EHV charges'!$D:$P,COLUMN(H199)+5,FALSE)=0,"",VLOOKUP($A199,'Annex 2 Designated EHV charges'!$D:$P,COLUMN(H199)+5,FALSE)),"")</f>
        <v/>
      </c>
    </row>
    <row r="200" spans="1:8" x14ac:dyDescent="0.25">
      <c r="A200" s="52" t="str">
        <f t="array" ref="A200">IFERROR(INDEX('Annex 2 Designated EHV charges'!$D$11:$D$260, MATCH(0, IF(ISBLANK('Annex 2 Designated EHV charges'!$D$11:$D$260),1, COUNTIF(A$4:$A199, 'Annex 2 Designated EHV charges'!$D$11:$D$260)), 0)),"")</f>
        <v/>
      </c>
      <c r="B200" s="52" t="str">
        <f>IF($A200="","",VLOOKUP($A200,'Annex 2 Designated EHV charges'!$D:$O,2,0))</f>
        <v/>
      </c>
      <c r="C200" s="59" t="str">
        <f>IF($A200="","",VLOOKUP($A200,'Annex 2 Designated EHV charges'!$D:$O,3,0))</f>
        <v/>
      </c>
      <c r="D200" s="59" t="str">
        <f>IF($A200="","",VLOOKUP($A200,'Annex 2 Designated EHV charges'!$D:$O,4,0))</f>
        <v/>
      </c>
      <c r="E200" s="60" t="str">
        <f>IFERROR(IF(VLOOKUP($A200,'Annex 2 Designated EHV charges'!$D:$P,COLUMN(E200)+5,FALSE)=0,"",VLOOKUP($A200,'Annex 2 Designated EHV charges'!$D:$P,COLUMN(E200)+5,FALSE)),"")</f>
        <v/>
      </c>
      <c r="F200" s="61" t="str">
        <f>IFERROR(IF(VLOOKUP($A200,'Annex 2 Designated EHV charges'!$D:$P,COLUMN(F200)+5,FALSE)=0,"",VLOOKUP($A200,'Annex 2 Designated EHV charges'!$D:$P,COLUMN(F200)+5,FALSE)),"")</f>
        <v/>
      </c>
      <c r="G200" s="61" t="str">
        <f>IFERROR(IF(VLOOKUP($A200,'Annex 2 Designated EHV charges'!$D:$P,COLUMN(G200)+5,FALSE)=0,"",VLOOKUP($A200,'Annex 2 Designated EHV charges'!$D:$P,COLUMN(G200)+5,FALSE)),"")</f>
        <v/>
      </c>
      <c r="H200" s="52" t="str">
        <f>IFERROR(IF(VLOOKUP($A200,'Annex 2 Designated EHV charges'!$D:$P,COLUMN(H200)+5,FALSE)=0,"",VLOOKUP($A200,'Annex 2 Designated EHV charges'!$D:$P,COLUMN(H200)+5,FALSE)),"")</f>
        <v/>
      </c>
    </row>
    <row r="201" spans="1:8" x14ac:dyDescent="0.25">
      <c r="A201" s="52" t="str">
        <f t="array" ref="A201">IFERROR(INDEX('Annex 2 Designated EHV charges'!$D$11:$D$260, MATCH(0, IF(ISBLANK('Annex 2 Designated EHV charges'!$D$11:$D$260),1, COUNTIF(A$4:$A200, 'Annex 2 Designated EHV charges'!$D$11:$D$260)), 0)),"")</f>
        <v/>
      </c>
      <c r="B201" s="52" t="str">
        <f>IF($A201="","",VLOOKUP($A201,'Annex 2 Designated EHV charges'!$D:$O,2,0))</f>
        <v/>
      </c>
      <c r="C201" s="59" t="str">
        <f>IF($A201="","",VLOOKUP($A201,'Annex 2 Designated EHV charges'!$D:$O,3,0))</f>
        <v/>
      </c>
      <c r="D201" s="59" t="str">
        <f>IF($A201="","",VLOOKUP($A201,'Annex 2 Designated EHV charges'!$D:$O,4,0))</f>
        <v/>
      </c>
      <c r="E201" s="60" t="str">
        <f>IFERROR(IF(VLOOKUP($A201,'Annex 2 Designated EHV charges'!$D:$P,COLUMN(E201)+5,FALSE)=0,"",VLOOKUP($A201,'Annex 2 Designated EHV charges'!$D:$P,COLUMN(E201)+5,FALSE)),"")</f>
        <v/>
      </c>
      <c r="F201" s="61" t="str">
        <f>IFERROR(IF(VLOOKUP($A201,'Annex 2 Designated EHV charges'!$D:$P,COLUMN(F201)+5,FALSE)=0,"",VLOOKUP($A201,'Annex 2 Designated EHV charges'!$D:$P,COLUMN(F201)+5,FALSE)),"")</f>
        <v/>
      </c>
      <c r="G201" s="61" t="str">
        <f>IFERROR(IF(VLOOKUP($A201,'Annex 2 Designated EHV charges'!$D:$P,COLUMN(G201)+5,FALSE)=0,"",VLOOKUP($A201,'Annex 2 Designated EHV charges'!$D:$P,COLUMN(G201)+5,FALSE)),"")</f>
        <v/>
      </c>
      <c r="H201" s="52" t="str">
        <f>IFERROR(IF(VLOOKUP($A201,'Annex 2 Designated EHV charges'!$D:$P,COLUMN(H201)+5,FALSE)=0,"",VLOOKUP($A201,'Annex 2 Designated EHV charges'!$D:$P,COLUMN(H201)+5,FALSE)),"")</f>
        <v/>
      </c>
    </row>
    <row r="202" spans="1:8" x14ac:dyDescent="0.25">
      <c r="A202" s="52" t="str">
        <f t="array" ref="A202">IFERROR(INDEX('Annex 2 Designated EHV charges'!$D$11:$D$260, MATCH(0, IF(ISBLANK('Annex 2 Designated EHV charges'!$D$11:$D$260),1, COUNTIF(A$4:$A201, 'Annex 2 Designated EHV charges'!$D$11:$D$260)), 0)),"")</f>
        <v/>
      </c>
      <c r="B202" s="52" t="str">
        <f>IF($A202="","",VLOOKUP($A202,'Annex 2 Designated EHV charges'!$D:$O,2,0))</f>
        <v/>
      </c>
      <c r="C202" s="59" t="str">
        <f>IF($A202="","",VLOOKUP($A202,'Annex 2 Designated EHV charges'!$D:$O,3,0))</f>
        <v/>
      </c>
      <c r="D202" s="59" t="str">
        <f>IF($A202="","",VLOOKUP($A202,'Annex 2 Designated EHV charges'!$D:$O,4,0))</f>
        <v/>
      </c>
      <c r="E202" s="60" t="str">
        <f>IFERROR(IF(VLOOKUP($A202,'Annex 2 Designated EHV charges'!$D:$P,COLUMN(E202)+5,FALSE)=0,"",VLOOKUP($A202,'Annex 2 Designated EHV charges'!$D:$P,COLUMN(E202)+5,FALSE)),"")</f>
        <v/>
      </c>
      <c r="F202" s="61" t="str">
        <f>IFERROR(IF(VLOOKUP($A202,'Annex 2 Designated EHV charges'!$D:$P,COLUMN(F202)+5,FALSE)=0,"",VLOOKUP($A202,'Annex 2 Designated EHV charges'!$D:$P,COLUMN(F202)+5,FALSE)),"")</f>
        <v/>
      </c>
      <c r="G202" s="61" t="str">
        <f>IFERROR(IF(VLOOKUP($A202,'Annex 2 Designated EHV charges'!$D:$P,COLUMN(G202)+5,FALSE)=0,"",VLOOKUP($A202,'Annex 2 Designated EHV charges'!$D:$P,COLUMN(G202)+5,FALSE)),"")</f>
        <v/>
      </c>
      <c r="H202" s="52" t="str">
        <f>IFERROR(IF(VLOOKUP($A202,'Annex 2 Designated EHV charges'!$D:$P,COLUMN(H202)+5,FALSE)=0,"",VLOOKUP($A202,'Annex 2 Designated EHV charges'!$D:$P,COLUMN(H202)+5,FALSE)),"")</f>
        <v/>
      </c>
    </row>
    <row r="203" spans="1:8" x14ac:dyDescent="0.25">
      <c r="A203" s="52" t="str">
        <f t="array" ref="A203">IFERROR(INDEX('Annex 2 Designated EHV charges'!$D$11:$D$260, MATCH(0, IF(ISBLANK('Annex 2 Designated EHV charges'!$D$11:$D$260),1, COUNTIF(A$4:$A202, 'Annex 2 Designated EHV charges'!$D$11:$D$260)), 0)),"")</f>
        <v/>
      </c>
      <c r="B203" s="52" t="str">
        <f>IF($A203="","",VLOOKUP($A203,'Annex 2 Designated EHV charges'!$D:$O,2,0))</f>
        <v/>
      </c>
      <c r="C203" s="59" t="str">
        <f>IF($A203="","",VLOOKUP($A203,'Annex 2 Designated EHV charges'!$D:$O,3,0))</f>
        <v/>
      </c>
      <c r="D203" s="59" t="str">
        <f>IF($A203="","",VLOOKUP($A203,'Annex 2 Designated EHV charges'!$D:$O,4,0))</f>
        <v/>
      </c>
      <c r="E203" s="60" t="str">
        <f>IFERROR(IF(VLOOKUP($A203,'Annex 2 Designated EHV charges'!$D:$P,COLUMN(E203)+5,FALSE)=0,"",VLOOKUP($A203,'Annex 2 Designated EHV charges'!$D:$P,COLUMN(E203)+5,FALSE)),"")</f>
        <v/>
      </c>
      <c r="F203" s="61" t="str">
        <f>IFERROR(IF(VLOOKUP($A203,'Annex 2 Designated EHV charges'!$D:$P,COLUMN(F203)+5,FALSE)=0,"",VLOOKUP($A203,'Annex 2 Designated EHV charges'!$D:$P,COLUMN(F203)+5,FALSE)),"")</f>
        <v/>
      </c>
      <c r="G203" s="61" t="str">
        <f>IFERROR(IF(VLOOKUP($A203,'Annex 2 Designated EHV charges'!$D:$P,COLUMN(G203)+5,FALSE)=0,"",VLOOKUP($A203,'Annex 2 Designated EHV charges'!$D:$P,COLUMN(G203)+5,FALSE)),"")</f>
        <v/>
      </c>
      <c r="H203" s="52" t="str">
        <f>IFERROR(IF(VLOOKUP($A203,'Annex 2 Designated EHV charges'!$D:$P,COLUMN(H203)+5,FALSE)=0,"",VLOOKUP($A203,'Annex 2 Designated EHV charges'!$D:$P,COLUMN(H203)+5,FALSE)),"")</f>
        <v/>
      </c>
    </row>
    <row r="204" spans="1:8" x14ac:dyDescent="0.25">
      <c r="A204" s="52" t="str">
        <f t="array" ref="A204">IFERROR(INDEX('Annex 2 Designated EHV charges'!$D$11:$D$260, MATCH(0, IF(ISBLANK('Annex 2 Designated EHV charges'!$D$11:$D$260),1, COUNTIF(A$4:$A203, 'Annex 2 Designated EHV charges'!$D$11:$D$260)), 0)),"")</f>
        <v/>
      </c>
      <c r="B204" s="52" t="str">
        <f>IF($A204="","",VLOOKUP($A204,'Annex 2 Designated EHV charges'!$D:$O,2,0))</f>
        <v/>
      </c>
      <c r="C204" s="59" t="str">
        <f>IF($A204="","",VLOOKUP($A204,'Annex 2 Designated EHV charges'!$D:$O,3,0))</f>
        <v/>
      </c>
      <c r="D204" s="59" t="str">
        <f>IF($A204="","",VLOOKUP($A204,'Annex 2 Designated EHV charges'!$D:$O,4,0))</f>
        <v/>
      </c>
      <c r="E204" s="60" t="str">
        <f>IFERROR(IF(VLOOKUP($A204,'Annex 2 Designated EHV charges'!$D:$P,COLUMN(E204)+5,FALSE)=0,"",VLOOKUP($A204,'Annex 2 Designated EHV charges'!$D:$P,COLUMN(E204)+5,FALSE)),"")</f>
        <v/>
      </c>
      <c r="F204" s="61" t="str">
        <f>IFERROR(IF(VLOOKUP($A204,'Annex 2 Designated EHV charges'!$D:$P,COLUMN(F204)+5,FALSE)=0,"",VLOOKUP($A204,'Annex 2 Designated EHV charges'!$D:$P,COLUMN(F204)+5,FALSE)),"")</f>
        <v/>
      </c>
      <c r="G204" s="61" t="str">
        <f>IFERROR(IF(VLOOKUP($A204,'Annex 2 Designated EHV charges'!$D:$P,COLUMN(G204)+5,FALSE)=0,"",VLOOKUP($A204,'Annex 2 Designated EHV charges'!$D:$P,COLUMN(G204)+5,FALSE)),"")</f>
        <v/>
      </c>
      <c r="H204" s="52" t="str">
        <f>IFERROR(IF(VLOOKUP($A204,'Annex 2 Designated EHV charges'!$D:$P,COLUMN(H204)+5,FALSE)=0,"",VLOOKUP($A204,'Annex 2 Designated EHV charges'!$D:$P,COLUMN(H204)+5,FALSE)),"")</f>
        <v/>
      </c>
    </row>
    <row r="205" spans="1:8" x14ac:dyDescent="0.25">
      <c r="A205" s="52" t="str">
        <f t="array" ref="A205">IFERROR(INDEX('Annex 2 Designated EHV charges'!$D$11:$D$260, MATCH(0, IF(ISBLANK('Annex 2 Designated EHV charges'!$D$11:$D$260),1, COUNTIF(A$4:$A204, 'Annex 2 Designated EHV charges'!$D$11:$D$260)), 0)),"")</f>
        <v/>
      </c>
      <c r="B205" s="52" t="str">
        <f>IF($A205="","",VLOOKUP($A205,'Annex 2 Designated EHV charges'!$D:$O,2,0))</f>
        <v/>
      </c>
      <c r="C205" s="59" t="str">
        <f>IF($A205="","",VLOOKUP($A205,'Annex 2 Designated EHV charges'!$D:$O,3,0))</f>
        <v/>
      </c>
      <c r="D205" s="59" t="str">
        <f>IF($A205="","",VLOOKUP($A205,'Annex 2 Designated EHV charges'!$D:$O,4,0))</f>
        <v/>
      </c>
      <c r="E205" s="60" t="str">
        <f>IFERROR(IF(VLOOKUP($A205,'Annex 2 Designated EHV charges'!$D:$P,COLUMN(E205)+5,FALSE)=0,"",VLOOKUP($A205,'Annex 2 Designated EHV charges'!$D:$P,COLUMN(E205)+5,FALSE)),"")</f>
        <v/>
      </c>
      <c r="F205" s="61" t="str">
        <f>IFERROR(IF(VLOOKUP($A205,'Annex 2 Designated EHV charges'!$D:$P,COLUMN(F205)+5,FALSE)=0,"",VLOOKUP($A205,'Annex 2 Designated EHV charges'!$D:$P,COLUMN(F205)+5,FALSE)),"")</f>
        <v/>
      </c>
      <c r="G205" s="61" t="str">
        <f>IFERROR(IF(VLOOKUP($A205,'Annex 2 Designated EHV charges'!$D:$P,COLUMN(G205)+5,FALSE)=0,"",VLOOKUP($A205,'Annex 2 Designated EHV charges'!$D:$P,COLUMN(G205)+5,FALSE)),"")</f>
        <v/>
      </c>
      <c r="H205" s="52" t="str">
        <f>IFERROR(IF(VLOOKUP($A205,'Annex 2 Designated EHV charges'!$D:$P,COLUMN(H205)+5,FALSE)=0,"",VLOOKUP($A205,'Annex 2 Designated EHV charges'!$D:$P,COLUMN(H205)+5,FALSE)),"")</f>
        <v/>
      </c>
    </row>
    <row r="206" spans="1:8" x14ac:dyDescent="0.25">
      <c r="A206" s="52" t="str">
        <f t="array" ref="A206">IFERROR(INDEX('Annex 2 Designated EHV charges'!$D$11:$D$260, MATCH(0, IF(ISBLANK('Annex 2 Designated EHV charges'!$D$11:$D$260),1, COUNTIF(A$4:$A205, 'Annex 2 Designated EHV charges'!$D$11:$D$260)), 0)),"")</f>
        <v/>
      </c>
      <c r="B206" s="52" t="str">
        <f>IF($A206="","",VLOOKUP($A206,'Annex 2 Designated EHV charges'!$D:$O,2,0))</f>
        <v/>
      </c>
      <c r="C206" s="59" t="str">
        <f>IF($A206="","",VLOOKUP($A206,'Annex 2 Designated EHV charges'!$D:$O,3,0))</f>
        <v/>
      </c>
      <c r="D206" s="59" t="str">
        <f>IF($A206="","",VLOOKUP($A206,'Annex 2 Designated EHV charges'!$D:$O,4,0))</f>
        <v/>
      </c>
      <c r="E206" s="60" t="str">
        <f>IFERROR(IF(VLOOKUP($A206,'Annex 2 Designated EHV charges'!$D:$P,COLUMN(E206)+5,FALSE)=0,"",VLOOKUP($A206,'Annex 2 Designated EHV charges'!$D:$P,COLUMN(E206)+5,FALSE)),"")</f>
        <v/>
      </c>
      <c r="F206" s="61" t="str">
        <f>IFERROR(IF(VLOOKUP($A206,'Annex 2 Designated EHV charges'!$D:$P,COLUMN(F206)+5,FALSE)=0,"",VLOOKUP($A206,'Annex 2 Designated EHV charges'!$D:$P,COLUMN(F206)+5,FALSE)),"")</f>
        <v/>
      </c>
      <c r="G206" s="61" t="str">
        <f>IFERROR(IF(VLOOKUP($A206,'Annex 2 Designated EHV charges'!$D:$P,COLUMN(G206)+5,FALSE)=0,"",VLOOKUP($A206,'Annex 2 Designated EHV charges'!$D:$P,COLUMN(G206)+5,FALSE)),"")</f>
        <v/>
      </c>
      <c r="H206" s="52" t="str">
        <f>IFERROR(IF(VLOOKUP($A206,'Annex 2 Designated EHV charges'!$D:$P,COLUMN(H206)+5,FALSE)=0,"",VLOOKUP($A206,'Annex 2 Designated EHV charges'!$D:$P,COLUMN(H206)+5,FALSE)),"")</f>
        <v/>
      </c>
    </row>
    <row r="207" spans="1:8" x14ac:dyDescent="0.25">
      <c r="A207" s="52" t="str">
        <f t="array" ref="A207">IFERROR(INDEX('Annex 2 Designated EHV charges'!$D$11:$D$260, MATCH(0, IF(ISBLANK('Annex 2 Designated EHV charges'!$D$11:$D$260),1, COUNTIF(A$4:$A206, 'Annex 2 Designated EHV charges'!$D$11:$D$260)), 0)),"")</f>
        <v/>
      </c>
      <c r="B207" s="52" t="str">
        <f>IF($A207="","",VLOOKUP($A207,'Annex 2 Designated EHV charges'!$D:$O,2,0))</f>
        <v/>
      </c>
      <c r="C207" s="59" t="str">
        <f>IF($A207="","",VLOOKUP($A207,'Annex 2 Designated EHV charges'!$D:$O,3,0))</f>
        <v/>
      </c>
      <c r="D207" s="59" t="str">
        <f>IF($A207="","",VLOOKUP($A207,'Annex 2 Designated EHV charges'!$D:$O,4,0))</f>
        <v/>
      </c>
      <c r="E207" s="60" t="str">
        <f>IFERROR(IF(VLOOKUP($A207,'Annex 2 Designated EHV charges'!$D:$P,COLUMN(E207)+5,FALSE)=0,"",VLOOKUP($A207,'Annex 2 Designated EHV charges'!$D:$P,COLUMN(E207)+5,FALSE)),"")</f>
        <v/>
      </c>
      <c r="F207" s="61" t="str">
        <f>IFERROR(IF(VLOOKUP($A207,'Annex 2 Designated EHV charges'!$D:$P,COLUMN(F207)+5,FALSE)=0,"",VLOOKUP($A207,'Annex 2 Designated EHV charges'!$D:$P,COLUMN(F207)+5,FALSE)),"")</f>
        <v/>
      </c>
      <c r="G207" s="61" t="str">
        <f>IFERROR(IF(VLOOKUP($A207,'Annex 2 Designated EHV charges'!$D:$P,COLUMN(G207)+5,FALSE)=0,"",VLOOKUP($A207,'Annex 2 Designated EHV charges'!$D:$P,COLUMN(G207)+5,FALSE)),"")</f>
        <v/>
      </c>
      <c r="H207" s="52" t="str">
        <f>IFERROR(IF(VLOOKUP($A207,'Annex 2 Designated EHV charges'!$D:$P,COLUMN(H207)+5,FALSE)=0,"",VLOOKUP($A207,'Annex 2 Designated EHV charges'!$D:$P,COLUMN(H207)+5,FALSE)),"")</f>
        <v/>
      </c>
    </row>
    <row r="208" spans="1:8" x14ac:dyDescent="0.25">
      <c r="A208" s="52" t="str">
        <f t="array" ref="A208">IFERROR(INDEX('Annex 2 Designated EHV charges'!$D$11:$D$260, MATCH(0, IF(ISBLANK('Annex 2 Designated EHV charges'!$D$11:$D$260),1, COUNTIF(A$4:$A207, 'Annex 2 Designated EHV charges'!$D$11:$D$260)), 0)),"")</f>
        <v/>
      </c>
      <c r="B208" s="52" t="str">
        <f>IF($A208="","",VLOOKUP($A208,'Annex 2 Designated EHV charges'!$D:$O,2,0))</f>
        <v/>
      </c>
      <c r="C208" s="59" t="str">
        <f>IF($A208="","",VLOOKUP($A208,'Annex 2 Designated EHV charges'!$D:$O,3,0))</f>
        <v/>
      </c>
      <c r="D208" s="59" t="str">
        <f>IF($A208="","",VLOOKUP($A208,'Annex 2 Designated EHV charges'!$D:$O,4,0))</f>
        <v/>
      </c>
      <c r="E208" s="60" t="str">
        <f>IFERROR(IF(VLOOKUP($A208,'Annex 2 Designated EHV charges'!$D:$P,COLUMN(E208)+5,FALSE)=0,"",VLOOKUP($A208,'Annex 2 Designated EHV charges'!$D:$P,COLUMN(E208)+5,FALSE)),"")</f>
        <v/>
      </c>
      <c r="F208" s="61" t="str">
        <f>IFERROR(IF(VLOOKUP($A208,'Annex 2 Designated EHV charges'!$D:$P,COLUMN(F208)+5,FALSE)=0,"",VLOOKUP($A208,'Annex 2 Designated EHV charges'!$D:$P,COLUMN(F208)+5,FALSE)),"")</f>
        <v/>
      </c>
      <c r="G208" s="61" t="str">
        <f>IFERROR(IF(VLOOKUP($A208,'Annex 2 Designated EHV charges'!$D:$P,COLUMN(G208)+5,FALSE)=0,"",VLOOKUP($A208,'Annex 2 Designated EHV charges'!$D:$P,COLUMN(G208)+5,FALSE)),"")</f>
        <v/>
      </c>
      <c r="H208" s="52" t="str">
        <f>IFERROR(IF(VLOOKUP($A208,'Annex 2 Designated EHV charges'!$D:$P,COLUMN(H208)+5,FALSE)=0,"",VLOOKUP($A208,'Annex 2 Designated EHV charges'!$D:$P,COLUMN(H208)+5,FALSE)),"")</f>
        <v/>
      </c>
    </row>
    <row r="209" spans="1:8" x14ac:dyDescent="0.25">
      <c r="A209" s="52" t="str">
        <f t="array" ref="A209">IFERROR(INDEX('Annex 2 Designated EHV charges'!$D$11:$D$260, MATCH(0, IF(ISBLANK('Annex 2 Designated EHV charges'!$D$11:$D$260),1, COUNTIF(A$4:$A208, 'Annex 2 Designated EHV charges'!$D$11:$D$260)), 0)),"")</f>
        <v/>
      </c>
      <c r="B209" s="52" t="str">
        <f>IF($A209="","",VLOOKUP($A209,'Annex 2 Designated EHV charges'!$D:$O,2,0))</f>
        <v/>
      </c>
      <c r="C209" s="59" t="str">
        <f>IF($A209="","",VLOOKUP($A209,'Annex 2 Designated EHV charges'!$D:$O,3,0))</f>
        <v/>
      </c>
      <c r="D209" s="59" t="str">
        <f>IF($A209="","",VLOOKUP($A209,'Annex 2 Designated EHV charges'!$D:$O,4,0))</f>
        <v/>
      </c>
      <c r="E209" s="60" t="str">
        <f>IFERROR(IF(VLOOKUP($A209,'Annex 2 Designated EHV charges'!$D:$P,COLUMN(E209)+5,FALSE)=0,"",VLOOKUP($A209,'Annex 2 Designated EHV charges'!$D:$P,COLUMN(E209)+5,FALSE)),"")</f>
        <v/>
      </c>
      <c r="F209" s="61" t="str">
        <f>IFERROR(IF(VLOOKUP($A209,'Annex 2 Designated EHV charges'!$D:$P,COLUMN(F209)+5,FALSE)=0,"",VLOOKUP($A209,'Annex 2 Designated EHV charges'!$D:$P,COLUMN(F209)+5,FALSE)),"")</f>
        <v/>
      </c>
      <c r="G209" s="61" t="str">
        <f>IFERROR(IF(VLOOKUP($A209,'Annex 2 Designated EHV charges'!$D:$P,COLUMN(G209)+5,FALSE)=0,"",VLOOKUP($A209,'Annex 2 Designated EHV charges'!$D:$P,COLUMN(G209)+5,FALSE)),"")</f>
        <v/>
      </c>
      <c r="H209" s="52" t="str">
        <f>IFERROR(IF(VLOOKUP($A209,'Annex 2 Designated EHV charges'!$D:$P,COLUMN(H209)+5,FALSE)=0,"",VLOOKUP($A209,'Annex 2 Designated EHV charges'!$D:$P,COLUMN(H209)+5,FALSE)),"")</f>
        <v/>
      </c>
    </row>
    <row r="210" spans="1:8" x14ac:dyDescent="0.25">
      <c r="A210" s="52" t="str">
        <f t="array" ref="A210">IFERROR(INDEX('Annex 2 Designated EHV charges'!$D$11:$D$260, MATCH(0, IF(ISBLANK('Annex 2 Designated EHV charges'!$D$11:$D$260),1, COUNTIF(A$4:$A209, 'Annex 2 Designated EHV charges'!$D$11:$D$260)), 0)),"")</f>
        <v/>
      </c>
      <c r="B210" s="52" t="str">
        <f>IF($A210="","",VLOOKUP($A210,'Annex 2 Designated EHV charges'!$D:$O,2,0))</f>
        <v/>
      </c>
      <c r="C210" s="59" t="str">
        <f>IF($A210="","",VLOOKUP($A210,'Annex 2 Designated EHV charges'!$D:$O,3,0))</f>
        <v/>
      </c>
      <c r="D210" s="59" t="str">
        <f>IF($A210="","",VLOOKUP($A210,'Annex 2 Designated EHV charges'!$D:$O,4,0))</f>
        <v/>
      </c>
      <c r="E210" s="60" t="str">
        <f>IFERROR(IF(VLOOKUP($A210,'Annex 2 Designated EHV charges'!$D:$P,COLUMN(E210)+5,FALSE)=0,"",VLOOKUP($A210,'Annex 2 Designated EHV charges'!$D:$P,COLUMN(E210)+5,FALSE)),"")</f>
        <v/>
      </c>
      <c r="F210" s="61" t="str">
        <f>IFERROR(IF(VLOOKUP($A210,'Annex 2 Designated EHV charges'!$D:$P,COLUMN(F210)+5,FALSE)=0,"",VLOOKUP($A210,'Annex 2 Designated EHV charges'!$D:$P,COLUMN(F210)+5,FALSE)),"")</f>
        <v/>
      </c>
      <c r="G210" s="61" t="str">
        <f>IFERROR(IF(VLOOKUP($A210,'Annex 2 Designated EHV charges'!$D:$P,COLUMN(G210)+5,FALSE)=0,"",VLOOKUP($A210,'Annex 2 Designated EHV charges'!$D:$P,COLUMN(G210)+5,FALSE)),"")</f>
        <v/>
      </c>
      <c r="H210" s="52" t="str">
        <f>IFERROR(IF(VLOOKUP($A210,'Annex 2 Designated EHV charges'!$D:$P,COLUMN(H210)+5,FALSE)=0,"",VLOOKUP($A210,'Annex 2 Designated EHV charges'!$D:$P,COLUMN(H210)+5,FALSE)),"")</f>
        <v/>
      </c>
    </row>
    <row r="211" spans="1:8" x14ac:dyDescent="0.25">
      <c r="A211" s="52" t="str">
        <f t="array" ref="A211">IFERROR(INDEX('Annex 2 Designated EHV charges'!$D$11:$D$260, MATCH(0, IF(ISBLANK('Annex 2 Designated EHV charges'!$D$11:$D$260),1, COUNTIF(A$4:$A210, 'Annex 2 Designated EHV charges'!$D$11:$D$260)), 0)),"")</f>
        <v/>
      </c>
      <c r="B211" s="52" t="str">
        <f>IF($A211="","",VLOOKUP($A211,'Annex 2 Designated EHV charges'!$D:$O,2,0))</f>
        <v/>
      </c>
      <c r="C211" s="59" t="str">
        <f>IF($A211="","",VLOOKUP($A211,'Annex 2 Designated EHV charges'!$D:$O,3,0))</f>
        <v/>
      </c>
      <c r="D211" s="59" t="str">
        <f>IF($A211="","",VLOOKUP($A211,'Annex 2 Designated EHV charges'!$D:$O,4,0))</f>
        <v/>
      </c>
      <c r="E211" s="60" t="str">
        <f>IFERROR(IF(VLOOKUP($A211,'Annex 2 Designated EHV charges'!$D:$P,COLUMN(E211)+5,FALSE)=0,"",VLOOKUP($A211,'Annex 2 Designated EHV charges'!$D:$P,COLUMN(E211)+5,FALSE)),"")</f>
        <v/>
      </c>
      <c r="F211" s="61" t="str">
        <f>IFERROR(IF(VLOOKUP($A211,'Annex 2 Designated EHV charges'!$D:$P,COLUMN(F211)+5,FALSE)=0,"",VLOOKUP($A211,'Annex 2 Designated EHV charges'!$D:$P,COLUMN(F211)+5,FALSE)),"")</f>
        <v/>
      </c>
      <c r="G211" s="61" t="str">
        <f>IFERROR(IF(VLOOKUP($A211,'Annex 2 Designated EHV charges'!$D:$P,COLUMN(G211)+5,FALSE)=0,"",VLOOKUP($A211,'Annex 2 Designated EHV charges'!$D:$P,COLUMN(G211)+5,FALSE)),"")</f>
        <v/>
      </c>
      <c r="H211" s="52" t="str">
        <f>IFERROR(IF(VLOOKUP($A211,'Annex 2 Designated EHV charges'!$D:$P,COLUMN(H211)+5,FALSE)=0,"",VLOOKUP($A211,'Annex 2 Designated EHV charges'!$D:$P,COLUMN(H211)+5,FALSE)),"")</f>
        <v/>
      </c>
    </row>
    <row r="212" spans="1:8" x14ac:dyDescent="0.25">
      <c r="A212" s="52" t="str">
        <f t="array" ref="A212">IFERROR(INDEX('Annex 2 Designated EHV charges'!$D$11:$D$260, MATCH(0, IF(ISBLANK('Annex 2 Designated EHV charges'!$D$11:$D$260),1, COUNTIF(A$4:$A211, 'Annex 2 Designated EHV charges'!$D$11:$D$260)), 0)),"")</f>
        <v/>
      </c>
      <c r="B212" s="52" t="str">
        <f>IF($A212="","",VLOOKUP($A212,'Annex 2 Designated EHV charges'!$D:$O,2,0))</f>
        <v/>
      </c>
      <c r="C212" s="59" t="str">
        <f>IF($A212="","",VLOOKUP($A212,'Annex 2 Designated EHV charges'!$D:$O,3,0))</f>
        <v/>
      </c>
      <c r="D212" s="59" t="str">
        <f>IF($A212="","",VLOOKUP($A212,'Annex 2 Designated EHV charges'!$D:$O,4,0))</f>
        <v/>
      </c>
      <c r="E212" s="60" t="str">
        <f>IFERROR(IF(VLOOKUP($A212,'Annex 2 Designated EHV charges'!$D:$P,COLUMN(E212)+5,FALSE)=0,"",VLOOKUP($A212,'Annex 2 Designated EHV charges'!$D:$P,COLUMN(E212)+5,FALSE)),"")</f>
        <v/>
      </c>
      <c r="F212" s="61" t="str">
        <f>IFERROR(IF(VLOOKUP($A212,'Annex 2 Designated EHV charges'!$D:$P,COLUMN(F212)+5,FALSE)=0,"",VLOOKUP($A212,'Annex 2 Designated EHV charges'!$D:$P,COLUMN(F212)+5,FALSE)),"")</f>
        <v/>
      </c>
      <c r="G212" s="61" t="str">
        <f>IFERROR(IF(VLOOKUP($A212,'Annex 2 Designated EHV charges'!$D:$P,COLUMN(G212)+5,FALSE)=0,"",VLOOKUP($A212,'Annex 2 Designated EHV charges'!$D:$P,COLUMN(G212)+5,FALSE)),"")</f>
        <v/>
      </c>
      <c r="H212" s="52" t="str">
        <f>IFERROR(IF(VLOOKUP($A212,'Annex 2 Designated EHV charges'!$D:$P,COLUMN(H212)+5,FALSE)=0,"",VLOOKUP($A212,'Annex 2 Designated EHV charges'!$D:$P,COLUMN(H212)+5,FALSE)),"")</f>
        <v/>
      </c>
    </row>
    <row r="213" spans="1:8" x14ac:dyDescent="0.25">
      <c r="A213" s="52" t="str">
        <f t="array" ref="A213">IFERROR(INDEX('Annex 2 Designated EHV charges'!$D$11:$D$260, MATCH(0, IF(ISBLANK('Annex 2 Designated EHV charges'!$D$11:$D$260),1, COUNTIF(A$4:$A212, 'Annex 2 Designated EHV charges'!$D$11:$D$260)), 0)),"")</f>
        <v/>
      </c>
      <c r="B213" s="52" t="str">
        <f>IF($A213="","",VLOOKUP($A213,'Annex 2 Designated EHV charges'!$D:$O,2,0))</f>
        <v/>
      </c>
      <c r="C213" s="59" t="str">
        <f>IF($A213="","",VLOOKUP($A213,'Annex 2 Designated EHV charges'!$D:$O,3,0))</f>
        <v/>
      </c>
      <c r="D213" s="59" t="str">
        <f>IF($A213="","",VLOOKUP($A213,'Annex 2 Designated EHV charges'!$D:$O,4,0))</f>
        <v/>
      </c>
      <c r="E213" s="60" t="str">
        <f>IFERROR(IF(VLOOKUP($A213,'Annex 2 Designated EHV charges'!$D:$P,COLUMN(E213)+5,FALSE)=0,"",VLOOKUP($A213,'Annex 2 Designated EHV charges'!$D:$P,COLUMN(E213)+5,FALSE)),"")</f>
        <v/>
      </c>
      <c r="F213" s="61" t="str">
        <f>IFERROR(IF(VLOOKUP($A213,'Annex 2 Designated EHV charges'!$D:$P,COLUMN(F213)+5,FALSE)=0,"",VLOOKUP($A213,'Annex 2 Designated EHV charges'!$D:$P,COLUMN(F213)+5,FALSE)),"")</f>
        <v/>
      </c>
      <c r="G213" s="61" t="str">
        <f>IFERROR(IF(VLOOKUP($A213,'Annex 2 Designated EHV charges'!$D:$P,COLUMN(G213)+5,FALSE)=0,"",VLOOKUP($A213,'Annex 2 Designated EHV charges'!$D:$P,COLUMN(G213)+5,FALSE)),"")</f>
        <v/>
      </c>
      <c r="H213" s="52" t="str">
        <f>IFERROR(IF(VLOOKUP($A213,'Annex 2 Designated EHV charges'!$D:$P,COLUMN(H213)+5,FALSE)=0,"",VLOOKUP($A213,'Annex 2 Designated EHV charges'!$D:$P,COLUMN(H213)+5,FALSE)),"")</f>
        <v/>
      </c>
    </row>
    <row r="214" spans="1:8" x14ac:dyDescent="0.25">
      <c r="A214" s="52" t="str">
        <f t="array" ref="A214">IFERROR(INDEX('Annex 2 Designated EHV charges'!$D$11:$D$260, MATCH(0, IF(ISBLANK('Annex 2 Designated EHV charges'!$D$11:$D$260),1, COUNTIF(A$4:$A213, 'Annex 2 Designated EHV charges'!$D$11:$D$260)), 0)),"")</f>
        <v/>
      </c>
      <c r="B214" s="52" t="str">
        <f>IF($A214="","",VLOOKUP($A214,'Annex 2 Designated EHV charges'!$D:$O,2,0))</f>
        <v/>
      </c>
      <c r="C214" s="59" t="str">
        <f>IF($A214="","",VLOOKUP($A214,'Annex 2 Designated EHV charges'!$D:$O,3,0))</f>
        <v/>
      </c>
      <c r="D214" s="59" t="str">
        <f>IF($A214="","",VLOOKUP($A214,'Annex 2 Designated EHV charges'!$D:$O,4,0))</f>
        <v/>
      </c>
      <c r="E214" s="60" t="str">
        <f>IFERROR(IF(VLOOKUP($A214,'Annex 2 Designated EHV charges'!$D:$P,COLUMN(E214)+5,FALSE)=0,"",VLOOKUP($A214,'Annex 2 Designated EHV charges'!$D:$P,COLUMN(E214)+5,FALSE)),"")</f>
        <v/>
      </c>
      <c r="F214" s="61" t="str">
        <f>IFERROR(IF(VLOOKUP($A214,'Annex 2 Designated EHV charges'!$D:$P,COLUMN(F214)+5,FALSE)=0,"",VLOOKUP($A214,'Annex 2 Designated EHV charges'!$D:$P,COLUMN(F214)+5,FALSE)),"")</f>
        <v/>
      </c>
      <c r="G214" s="61" t="str">
        <f>IFERROR(IF(VLOOKUP($A214,'Annex 2 Designated EHV charges'!$D:$P,COLUMN(G214)+5,FALSE)=0,"",VLOOKUP($A214,'Annex 2 Designated EHV charges'!$D:$P,COLUMN(G214)+5,FALSE)),"")</f>
        <v/>
      </c>
      <c r="H214" s="52" t="str">
        <f>IFERROR(IF(VLOOKUP($A214,'Annex 2 Designated EHV charges'!$D:$P,COLUMN(H214)+5,FALSE)=0,"",VLOOKUP($A214,'Annex 2 Designated EHV charges'!$D:$P,COLUMN(H214)+5,FALSE)),"")</f>
        <v/>
      </c>
    </row>
    <row r="215" spans="1:8" x14ac:dyDescent="0.25">
      <c r="A215" s="52" t="str">
        <f t="array" ref="A215">IFERROR(INDEX('Annex 2 Designated EHV charges'!$D$11:$D$260, MATCH(0, IF(ISBLANK('Annex 2 Designated EHV charges'!$D$11:$D$260),1, COUNTIF(A$4:$A214, 'Annex 2 Designated EHV charges'!$D$11:$D$260)), 0)),"")</f>
        <v/>
      </c>
      <c r="B215" s="52" t="str">
        <f>IF($A215="","",VLOOKUP($A215,'Annex 2 Designated EHV charges'!$D:$O,2,0))</f>
        <v/>
      </c>
      <c r="C215" s="59" t="str">
        <f>IF($A215="","",VLOOKUP($A215,'Annex 2 Designated EHV charges'!$D:$O,3,0))</f>
        <v/>
      </c>
      <c r="D215" s="59" t="str">
        <f>IF($A215="","",VLOOKUP($A215,'Annex 2 Designated EHV charges'!$D:$O,4,0))</f>
        <v/>
      </c>
      <c r="E215" s="60" t="str">
        <f>IFERROR(IF(VLOOKUP($A215,'Annex 2 Designated EHV charges'!$D:$P,COLUMN(E215)+5,FALSE)=0,"",VLOOKUP($A215,'Annex 2 Designated EHV charges'!$D:$P,COLUMN(E215)+5,FALSE)),"")</f>
        <v/>
      </c>
      <c r="F215" s="61" t="str">
        <f>IFERROR(IF(VLOOKUP($A215,'Annex 2 Designated EHV charges'!$D:$P,COLUMN(F215)+5,FALSE)=0,"",VLOOKUP($A215,'Annex 2 Designated EHV charges'!$D:$P,COLUMN(F215)+5,FALSE)),"")</f>
        <v/>
      </c>
      <c r="G215" s="61" t="str">
        <f>IFERROR(IF(VLOOKUP($A215,'Annex 2 Designated EHV charges'!$D:$P,COLUMN(G215)+5,FALSE)=0,"",VLOOKUP($A215,'Annex 2 Designated EHV charges'!$D:$P,COLUMN(G215)+5,FALSE)),"")</f>
        <v/>
      </c>
      <c r="H215" s="52" t="str">
        <f>IFERROR(IF(VLOOKUP($A215,'Annex 2 Designated EHV charges'!$D:$P,COLUMN(H215)+5,FALSE)=0,"",VLOOKUP($A215,'Annex 2 Designated EHV charges'!$D:$P,COLUMN(H215)+5,FALSE)),"")</f>
        <v/>
      </c>
    </row>
    <row r="216" spans="1:8" x14ac:dyDescent="0.25">
      <c r="A216" s="52" t="str">
        <f t="array" ref="A216">IFERROR(INDEX('Annex 2 Designated EHV charges'!$D$11:$D$260, MATCH(0, IF(ISBLANK('Annex 2 Designated EHV charges'!$D$11:$D$260),1, COUNTIF(A$4:$A215, 'Annex 2 Designated EHV charges'!$D$11:$D$260)), 0)),"")</f>
        <v/>
      </c>
      <c r="B216" s="52" t="str">
        <f>IF($A216="","",VLOOKUP($A216,'Annex 2 Designated EHV charges'!$D:$O,2,0))</f>
        <v/>
      </c>
      <c r="C216" s="59" t="str">
        <f>IF($A216="","",VLOOKUP($A216,'Annex 2 Designated EHV charges'!$D:$O,3,0))</f>
        <v/>
      </c>
      <c r="D216" s="59" t="str">
        <f>IF($A216="","",VLOOKUP($A216,'Annex 2 Designated EHV charges'!$D:$O,4,0))</f>
        <v/>
      </c>
      <c r="E216" s="60" t="str">
        <f>IFERROR(IF(VLOOKUP($A216,'Annex 2 Designated EHV charges'!$D:$P,COLUMN(E216)+5,FALSE)=0,"",VLOOKUP($A216,'Annex 2 Designated EHV charges'!$D:$P,COLUMN(E216)+5,FALSE)),"")</f>
        <v/>
      </c>
      <c r="F216" s="61" t="str">
        <f>IFERROR(IF(VLOOKUP($A216,'Annex 2 Designated EHV charges'!$D:$P,COLUMN(F216)+5,FALSE)=0,"",VLOOKUP($A216,'Annex 2 Designated EHV charges'!$D:$P,COLUMN(F216)+5,FALSE)),"")</f>
        <v/>
      </c>
      <c r="G216" s="61" t="str">
        <f>IFERROR(IF(VLOOKUP($A216,'Annex 2 Designated EHV charges'!$D:$P,COLUMN(G216)+5,FALSE)=0,"",VLOOKUP($A216,'Annex 2 Designated EHV charges'!$D:$P,COLUMN(G216)+5,FALSE)),"")</f>
        <v/>
      </c>
      <c r="H216" s="52" t="str">
        <f>IFERROR(IF(VLOOKUP($A216,'Annex 2 Designated EHV charges'!$D:$P,COLUMN(H216)+5,FALSE)=0,"",VLOOKUP($A216,'Annex 2 Designated EHV charges'!$D:$P,COLUMN(H216)+5,FALSE)),"")</f>
        <v/>
      </c>
    </row>
    <row r="217" spans="1:8" x14ac:dyDescent="0.25">
      <c r="A217" s="52" t="str">
        <f t="array" ref="A217">IFERROR(INDEX('Annex 2 Designated EHV charges'!$D$11:$D$260, MATCH(0, IF(ISBLANK('Annex 2 Designated EHV charges'!$D$11:$D$260),1, COUNTIF(A$4:$A216, 'Annex 2 Designated EHV charges'!$D$11:$D$260)), 0)),"")</f>
        <v/>
      </c>
      <c r="B217" s="52" t="str">
        <f>IF($A217="","",VLOOKUP($A217,'Annex 2 Designated EHV charges'!$D:$O,2,0))</f>
        <v/>
      </c>
      <c r="C217" s="59" t="str">
        <f>IF($A217="","",VLOOKUP($A217,'Annex 2 Designated EHV charges'!$D:$O,3,0))</f>
        <v/>
      </c>
      <c r="D217" s="59" t="str">
        <f>IF($A217="","",VLOOKUP($A217,'Annex 2 Designated EHV charges'!$D:$O,4,0))</f>
        <v/>
      </c>
      <c r="E217" s="60" t="str">
        <f>IFERROR(IF(VLOOKUP($A217,'Annex 2 Designated EHV charges'!$D:$P,COLUMN(E217)+5,FALSE)=0,"",VLOOKUP($A217,'Annex 2 Designated EHV charges'!$D:$P,COLUMN(E217)+5,FALSE)),"")</f>
        <v/>
      </c>
      <c r="F217" s="61" t="str">
        <f>IFERROR(IF(VLOOKUP($A217,'Annex 2 Designated EHV charges'!$D:$P,COLUMN(F217)+5,FALSE)=0,"",VLOOKUP($A217,'Annex 2 Designated EHV charges'!$D:$P,COLUMN(F217)+5,FALSE)),"")</f>
        <v/>
      </c>
      <c r="G217" s="61" t="str">
        <f>IFERROR(IF(VLOOKUP($A217,'Annex 2 Designated EHV charges'!$D:$P,COLUMN(G217)+5,FALSE)=0,"",VLOOKUP($A217,'Annex 2 Designated EHV charges'!$D:$P,COLUMN(G217)+5,FALSE)),"")</f>
        <v/>
      </c>
      <c r="H217" s="52" t="str">
        <f>IFERROR(IF(VLOOKUP($A217,'Annex 2 Designated EHV charges'!$D:$P,COLUMN(H217)+5,FALSE)=0,"",VLOOKUP($A217,'Annex 2 Designated EHV charges'!$D:$P,COLUMN(H217)+5,FALSE)),"")</f>
        <v/>
      </c>
    </row>
    <row r="218" spans="1:8" x14ac:dyDescent="0.25">
      <c r="A218" s="52" t="str">
        <f t="array" ref="A218">IFERROR(INDEX('Annex 2 Designated EHV charges'!$D$11:$D$260, MATCH(0, IF(ISBLANK('Annex 2 Designated EHV charges'!$D$11:$D$260),1, COUNTIF(A$4:$A217, 'Annex 2 Designated EHV charges'!$D$11:$D$260)), 0)),"")</f>
        <v/>
      </c>
      <c r="B218" s="52" t="str">
        <f>IF($A218="","",VLOOKUP($A218,'Annex 2 Designated EHV charges'!$D:$O,2,0))</f>
        <v/>
      </c>
      <c r="C218" s="59" t="str">
        <f>IF($A218="","",VLOOKUP($A218,'Annex 2 Designated EHV charges'!$D:$O,3,0))</f>
        <v/>
      </c>
      <c r="D218" s="59" t="str">
        <f>IF($A218="","",VLOOKUP($A218,'Annex 2 Designated EHV charges'!$D:$O,4,0))</f>
        <v/>
      </c>
      <c r="E218" s="60" t="str">
        <f>IFERROR(IF(VLOOKUP($A218,'Annex 2 Designated EHV charges'!$D:$P,COLUMN(E218)+5,FALSE)=0,"",VLOOKUP($A218,'Annex 2 Designated EHV charges'!$D:$P,COLUMN(E218)+5,FALSE)),"")</f>
        <v/>
      </c>
      <c r="F218" s="61" t="str">
        <f>IFERROR(IF(VLOOKUP($A218,'Annex 2 Designated EHV charges'!$D:$P,COLUMN(F218)+5,FALSE)=0,"",VLOOKUP($A218,'Annex 2 Designated EHV charges'!$D:$P,COLUMN(F218)+5,FALSE)),"")</f>
        <v/>
      </c>
      <c r="G218" s="61" t="str">
        <f>IFERROR(IF(VLOOKUP($A218,'Annex 2 Designated EHV charges'!$D:$P,COLUMN(G218)+5,FALSE)=0,"",VLOOKUP($A218,'Annex 2 Designated EHV charges'!$D:$P,COLUMN(G218)+5,FALSE)),"")</f>
        <v/>
      </c>
      <c r="H218" s="52" t="str">
        <f>IFERROR(IF(VLOOKUP($A218,'Annex 2 Designated EHV charges'!$D:$P,COLUMN(H218)+5,FALSE)=0,"",VLOOKUP($A218,'Annex 2 Designated EHV charges'!$D:$P,COLUMN(H218)+5,FALSE)),"")</f>
        <v/>
      </c>
    </row>
    <row r="219" spans="1:8" x14ac:dyDescent="0.25">
      <c r="A219" s="52" t="str">
        <f t="array" ref="A219">IFERROR(INDEX('Annex 2 Designated EHV charges'!$D$11:$D$260, MATCH(0, IF(ISBLANK('Annex 2 Designated EHV charges'!$D$11:$D$260),1, COUNTIF(A$4:$A218, 'Annex 2 Designated EHV charges'!$D$11:$D$260)), 0)),"")</f>
        <v/>
      </c>
      <c r="B219" s="52" t="str">
        <f>IF($A219="","",VLOOKUP($A219,'Annex 2 Designated EHV charges'!$D:$O,2,0))</f>
        <v/>
      </c>
      <c r="C219" s="59" t="str">
        <f>IF($A219="","",VLOOKUP($A219,'Annex 2 Designated EHV charges'!$D:$O,3,0))</f>
        <v/>
      </c>
      <c r="D219" s="59" t="str">
        <f>IF($A219="","",VLOOKUP($A219,'Annex 2 Designated EHV charges'!$D:$O,4,0))</f>
        <v/>
      </c>
      <c r="E219" s="60" t="str">
        <f>IFERROR(IF(VLOOKUP($A219,'Annex 2 Designated EHV charges'!$D:$P,COLUMN(E219)+5,FALSE)=0,"",VLOOKUP($A219,'Annex 2 Designated EHV charges'!$D:$P,COLUMN(E219)+5,FALSE)),"")</f>
        <v/>
      </c>
      <c r="F219" s="61" t="str">
        <f>IFERROR(IF(VLOOKUP($A219,'Annex 2 Designated EHV charges'!$D:$P,COLUMN(F219)+5,FALSE)=0,"",VLOOKUP($A219,'Annex 2 Designated EHV charges'!$D:$P,COLUMN(F219)+5,FALSE)),"")</f>
        <v/>
      </c>
      <c r="G219" s="61" t="str">
        <f>IFERROR(IF(VLOOKUP($A219,'Annex 2 Designated EHV charges'!$D:$P,COLUMN(G219)+5,FALSE)=0,"",VLOOKUP($A219,'Annex 2 Designated EHV charges'!$D:$P,COLUMN(G219)+5,FALSE)),"")</f>
        <v/>
      </c>
      <c r="H219" s="52" t="str">
        <f>IFERROR(IF(VLOOKUP($A219,'Annex 2 Designated EHV charges'!$D:$P,COLUMN(H219)+5,FALSE)=0,"",VLOOKUP($A219,'Annex 2 Designated EHV charges'!$D:$P,COLUMN(H219)+5,FALSE)),"")</f>
        <v/>
      </c>
    </row>
    <row r="220" spans="1:8" x14ac:dyDescent="0.25">
      <c r="A220" s="52" t="str">
        <f t="array" ref="A220">IFERROR(INDEX('Annex 2 Designated EHV charges'!$D$11:$D$260, MATCH(0, IF(ISBLANK('Annex 2 Designated EHV charges'!$D$11:$D$260),1, COUNTIF(A$4:$A219, 'Annex 2 Designated EHV charges'!$D$11:$D$260)), 0)),"")</f>
        <v/>
      </c>
      <c r="B220" s="52" t="str">
        <f>IF($A220="","",VLOOKUP($A220,'Annex 2 Designated EHV charges'!$D:$O,2,0))</f>
        <v/>
      </c>
      <c r="C220" s="59" t="str">
        <f>IF($A220="","",VLOOKUP($A220,'Annex 2 Designated EHV charges'!$D:$O,3,0))</f>
        <v/>
      </c>
      <c r="D220" s="59" t="str">
        <f>IF($A220="","",VLOOKUP($A220,'Annex 2 Designated EHV charges'!$D:$O,4,0))</f>
        <v/>
      </c>
      <c r="E220" s="60" t="str">
        <f>IFERROR(IF(VLOOKUP($A220,'Annex 2 Designated EHV charges'!$D:$P,COLUMN(E220)+5,FALSE)=0,"",VLOOKUP($A220,'Annex 2 Designated EHV charges'!$D:$P,COLUMN(E220)+5,FALSE)),"")</f>
        <v/>
      </c>
      <c r="F220" s="61" t="str">
        <f>IFERROR(IF(VLOOKUP($A220,'Annex 2 Designated EHV charges'!$D:$P,COLUMN(F220)+5,FALSE)=0,"",VLOOKUP($A220,'Annex 2 Designated EHV charges'!$D:$P,COLUMN(F220)+5,FALSE)),"")</f>
        <v/>
      </c>
      <c r="G220" s="61" t="str">
        <f>IFERROR(IF(VLOOKUP($A220,'Annex 2 Designated EHV charges'!$D:$P,COLUMN(G220)+5,FALSE)=0,"",VLOOKUP($A220,'Annex 2 Designated EHV charges'!$D:$P,COLUMN(G220)+5,FALSE)),"")</f>
        <v/>
      </c>
      <c r="H220" s="52" t="str">
        <f>IFERROR(IF(VLOOKUP($A220,'Annex 2 Designated EHV charges'!$D:$P,COLUMN(H220)+5,FALSE)=0,"",VLOOKUP($A220,'Annex 2 Designated EHV charges'!$D:$P,COLUMN(H220)+5,FALSE)),"")</f>
        <v/>
      </c>
    </row>
    <row r="221" spans="1:8" x14ac:dyDescent="0.25">
      <c r="A221" s="52" t="str">
        <f t="array" ref="A221">IFERROR(INDEX('Annex 2 Designated EHV charges'!$D$11:$D$260, MATCH(0, IF(ISBLANK('Annex 2 Designated EHV charges'!$D$11:$D$260),1, COUNTIF(A$4:$A220, 'Annex 2 Designated EHV charges'!$D$11:$D$260)), 0)),"")</f>
        <v/>
      </c>
      <c r="B221" s="52" t="str">
        <f>IF($A221="","",VLOOKUP($A221,'Annex 2 Designated EHV charges'!$D:$O,2,0))</f>
        <v/>
      </c>
      <c r="C221" s="59" t="str">
        <f>IF($A221="","",VLOOKUP($A221,'Annex 2 Designated EHV charges'!$D:$O,3,0))</f>
        <v/>
      </c>
      <c r="D221" s="59" t="str">
        <f>IF($A221="","",VLOOKUP($A221,'Annex 2 Designated EHV charges'!$D:$O,4,0))</f>
        <v/>
      </c>
      <c r="E221" s="60" t="str">
        <f>IFERROR(IF(VLOOKUP($A221,'Annex 2 Designated EHV charges'!$D:$P,COLUMN(E221)+5,FALSE)=0,"",VLOOKUP($A221,'Annex 2 Designated EHV charges'!$D:$P,COLUMN(E221)+5,FALSE)),"")</f>
        <v/>
      </c>
      <c r="F221" s="61" t="str">
        <f>IFERROR(IF(VLOOKUP($A221,'Annex 2 Designated EHV charges'!$D:$P,COLUMN(F221)+5,FALSE)=0,"",VLOOKUP($A221,'Annex 2 Designated EHV charges'!$D:$P,COLUMN(F221)+5,FALSE)),"")</f>
        <v/>
      </c>
      <c r="G221" s="61" t="str">
        <f>IFERROR(IF(VLOOKUP($A221,'Annex 2 Designated EHV charges'!$D:$P,COLUMN(G221)+5,FALSE)=0,"",VLOOKUP($A221,'Annex 2 Designated EHV charges'!$D:$P,COLUMN(G221)+5,FALSE)),"")</f>
        <v/>
      </c>
      <c r="H221" s="52" t="str">
        <f>IFERROR(IF(VLOOKUP($A221,'Annex 2 Designated EHV charges'!$D:$P,COLUMN(H221)+5,FALSE)=0,"",VLOOKUP($A221,'Annex 2 Designated EHV charges'!$D:$P,COLUMN(H221)+5,FALSE)),"")</f>
        <v/>
      </c>
    </row>
    <row r="222" spans="1:8" x14ac:dyDescent="0.25">
      <c r="A222" s="52" t="str">
        <f t="array" ref="A222">IFERROR(INDEX('Annex 2 Designated EHV charges'!$D$11:$D$260, MATCH(0, IF(ISBLANK('Annex 2 Designated EHV charges'!$D$11:$D$260),1, COUNTIF(A$4:$A221, 'Annex 2 Designated EHV charges'!$D$11:$D$260)), 0)),"")</f>
        <v/>
      </c>
      <c r="B222" s="52" t="str">
        <f>IF($A222="","",VLOOKUP($A222,'Annex 2 Designated EHV charges'!$D:$O,2,0))</f>
        <v/>
      </c>
      <c r="C222" s="59" t="str">
        <f>IF($A222="","",VLOOKUP($A222,'Annex 2 Designated EHV charges'!$D:$O,3,0))</f>
        <v/>
      </c>
      <c r="D222" s="59" t="str">
        <f>IF($A222="","",VLOOKUP($A222,'Annex 2 Designated EHV charges'!$D:$O,4,0))</f>
        <v/>
      </c>
      <c r="E222" s="60" t="str">
        <f>IFERROR(IF(VLOOKUP($A222,'Annex 2 Designated EHV charges'!$D:$P,COLUMN(E222)+5,FALSE)=0,"",VLOOKUP($A222,'Annex 2 Designated EHV charges'!$D:$P,COLUMN(E222)+5,FALSE)),"")</f>
        <v/>
      </c>
      <c r="F222" s="61" t="str">
        <f>IFERROR(IF(VLOOKUP($A222,'Annex 2 Designated EHV charges'!$D:$P,COLUMN(F222)+5,FALSE)=0,"",VLOOKUP($A222,'Annex 2 Designated EHV charges'!$D:$P,COLUMN(F222)+5,FALSE)),"")</f>
        <v/>
      </c>
      <c r="G222" s="61" t="str">
        <f>IFERROR(IF(VLOOKUP($A222,'Annex 2 Designated EHV charges'!$D:$P,COLUMN(G222)+5,FALSE)=0,"",VLOOKUP($A222,'Annex 2 Designated EHV charges'!$D:$P,COLUMN(G222)+5,FALSE)),"")</f>
        <v/>
      </c>
      <c r="H222" s="52" t="str">
        <f>IFERROR(IF(VLOOKUP($A222,'Annex 2 Designated EHV charges'!$D:$P,COLUMN(H222)+5,FALSE)=0,"",VLOOKUP($A222,'Annex 2 Designated EHV charges'!$D:$P,COLUMN(H222)+5,FALSE)),"")</f>
        <v/>
      </c>
    </row>
    <row r="223" spans="1:8" x14ac:dyDescent="0.25">
      <c r="A223" s="52" t="str">
        <f t="array" ref="A223">IFERROR(INDEX('Annex 2 Designated EHV charges'!$D$11:$D$260, MATCH(0, IF(ISBLANK('Annex 2 Designated EHV charges'!$D$11:$D$260),1, COUNTIF(A$4:$A222, 'Annex 2 Designated EHV charges'!$D$11:$D$260)), 0)),"")</f>
        <v/>
      </c>
      <c r="B223" s="52" t="str">
        <f>IF($A223="","",VLOOKUP($A223,'Annex 2 Designated EHV charges'!$D:$O,2,0))</f>
        <v/>
      </c>
      <c r="C223" s="59" t="str">
        <f>IF($A223="","",VLOOKUP($A223,'Annex 2 Designated EHV charges'!$D:$O,3,0))</f>
        <v/>
      </c>
      <c r="D223" s="59" t="str">
        <f>IF($A223="","",VLOOKUP($A223,'Annex 2 Designated EHV charges'!$D:$O,4,0))</f>
        <v/>
      </c>
      <c r="E223" s="60" t="str">
        <f>IFERROR(IF(VLOOKUP($A223,'Annex 2 Designated EHV charges'!$D:$P,COLUMN(E223)+5,FALSE)=0,"",VLOOKUP($A223,'Annex 2 Designated EHV charges'!$D:$P,COLUMN(E223)+5,FALSE)),"")</f>
        <v/>
      </c>
      <c r="F223" s="61" t="str">
        <f>IFERROR(IF(VLOOKUP($A223,'Annex 2 Designated EHV charges'!$D:$P,COLUMN(F223)+5,FALSE)=0,"",VLOOKUP($A223,'Annex 2 Designated EHV charges'!$D:$P,COLUMN(F223)+5,FALSE)),"")</f>
        <v/>
      </c>
      <c r="G223" s="61" t="str">
        <f>IFERROR(IF(VLOOKUP($A223,'Annex 2 Designated EHV charges'!$D:$P,COLUMN(G223)+5,FALSE)=0,"",VLOOKUP($A223,'Annex 2 Designated EHV charges'!$D:$P,COLUMN(G223)+5,FALSE)),"")</f>
        <v/>
      </c>
      <c r="H223" s="52" t="str">
        <f>IFERROR(IF(VLOOKUP($A223,'Annex 2 Designated EHV charges'!$D:$P,COLUMN(H223)+5,FALSE)=0,"",VLOOKUP($A223,'Annex 2 Designated EHV charges'!$D:$P,COLUMN(H223)+5,FALSE)),"")</f>
        <v/>
      </c>
    </row>
    <row r="224" spans="1:8" x14ac:dyDescent="0.25">
      <c r="A224" s="52" t="str">
        <f t="array" ref="A224">IFERROR(INDEX('Annex 2 Designated EHV charges'!$D$11:$D$260, MATCH(0, IF(ISBLANK('Annex 2 Designated EHV charges'!$D$11:$D$260),1, COUNTIF(A$4:$A223, 'Annex 2 Designated EHV charges'!$D$11:$D$260)), 0)),"")</f>
        <v/>
      </c>
      <c r="B224" s="52" t="str">
        <f>IF($A224="","",VLOOKUP($A224,'Annex 2 Designated EHV charges'!$D:$O,2,0))</f>
        <v/>
      </c>
      <c r="C224" s="59" t="str">
        <f>IF($A224="","",VLOOKUP($A224,'Annex 2 Designated EHV charges'!$D:$O,3,0))</f>
        <v/>
      </c>
      <c r="D224" s="59" t="str">
        <f>IF($A224="","",VLOOKUP($A224,'Annex 2 Designated EHV charges'!$D:$O,4,0))</f>
        <v/>
      </c>
      <c r="E224" s="60" t="str">
        <f>IFERROR(IF(VLOOKUP($A224,'Annex 2 Designated EHV charges'!$D:$P,COLUMN(E224)+5,FALSE)=0,"",VLOOKUP($A224,'Annex 2 Designated EHV charges'!$D:$P,COLUMN(E224)+5,FALSE)),"")</f>
        <v/>
      </c>
      <c r="F224" s="61" t="str">
        <f>IFERROR(IF(VLOOKUP($A224,'Annex 2 Designated EHV charges'!$D:$P,COLUMN(F224)+5,FALSE)=0,"",VLOOKUP($A224,'Annex 2 Designated EHV charges'!$D:$P,COLUMN(F224)+5,FALSE)),"")</f>
        <v/>
      </c>
      <c r="G224" s="61" t="str">
        <f>IFERROR(IF(VLOOKUP($A224,'Annex 2 Designated EHV charges'!$D:$P,COLUMN(G224)+5,FALSE)=0,"",VLOOKUP($A224,'Annex 2 Designated EHV charges'!$D:$P,COLUMN(G224)+5,FALSE)),"")</f>
        <v/>
      </c>
      <c r="H224" s="52" t="str">
        <f>IFERROR(IF(VLOOKUP($A224,'Annex 2 Designated EHV charges'!$D:$P,COLUMN(H224)+5,FALSE)=0,"",VLOOKUP($A224,'Annex 2 Designated EHV charges'!$D:$P,COLUMN(H224)+5,FALSE)),"")</f>
        <v/>
      </c>
    </row>
    <row r="225" spans="1:8" x14ac:dyDescent="0.25">
      <c r="A225" s="52" t="str">
        <f t="array" ref="A225">IFERROR(INDEX('Annex 2 Designated EHV charges'!$D$11:$D$260, MATCH(0, IF(ISBLANK('Annex 2 Designated EHV charges'!$D$11:$D$260),1, COUNTIF(A$4:$A224, 'Annex 2 Designated EHV charges'!$D$11:$D$260)), 0)),"")</f>
        <v/>
      </c>
      <c r="B225" s="52" t="str">
        <f>IF($A225="","",VLOOKUP($A225,'Annex 2 Designated EHV charges'!$D:$O,2,0))</f>
        <v/>
      </c>
      <c r="C225" s="59" t="str">
        <f>IF($A225="","",VLOOKUP($A225,'Annex 2 Designated EHV charges'!$D:$O,3,0))</f>
        <v/>
      </c>
      <c r="D225" s="59" t="str">
        <f>IF($A225="","",VLOOKUP($A225,'Annex 2 Designated EHV charges'!$D:$O,4,0))</f>
        <v/>
      </c>
      <c r="E225" s="60" t="str">
        <f>IFERROR(IF(VLOOKUP($A225,'Annex 2 Designated EHV charges'!$D:$P,COLUMN(E225)+5,FALSE)=0,"",VLOOKUP($A225,'Annex 2 Designated EHV charges'!$D:$P,COLUMN(E225)+5,FALSE)),"")</f>
        <v/>
      </c>
      <c r="F225" s="61" t="str">
        <f>IFERROR(IF(VLOOKUP($A225,'Annex 2 Designated EHV charges'!$D:$P,COLUMN(F225)+5,FALSE)=0,"",VLOOKUP($A225,'Annex 2 Designated EHV charges'!$D:$P,COLUMN(F225)+5,FALSE)),"")</f>
        <v/>
      </c>
      <c r="G225" s="61" t="str">
        <f>IFERROR(IF(VLOOKUP($A225,'Annex 2 Designated EHV charges'!$D:$P,COLUMN(G225)+5,FALSE)=0,"",VLOOKUP($A225,'Annex 2 Designated EHV charges'!$D:$P,COLUMN(G225)+5,FALSE)),"")</f>
        <v/>
      </c>
      <c r="H225" s="52" t="str">
        <f>IFERROR(IF(VLOOKUP($A225,'Annex 2 Designated EHV charges'!$D:$P,COLUMN(H225)+5,FALSE)=0,"",VLOOKUP($A225,'Annex 2 Designated EHV charges'!$D:$P,COLUMN(H225)+5,FALSE)),"")</f>
        <v/>
      </c>
    </row>
    <row r="226" spans="1:8" x14ac:dyDescent="0.25">
      <c r="A226" s="52" t="str">
        <f t="array" ref="A226">IFERROR(INDEX('Annex 2 Designated EHV charges'!$D$11:$D$260, MATCH(0, IF(ISBLANK('Annex 2 Designated EHV charges'!$D$11:$D$260),1, COUNTIF(A$4:$A225, 'Annex 2 Designated EHV charges'!$D$11:$D$260)), 0)),"")</f>
        <v/>
      </c>
      <c r="B226" s="52" t="str">
        <f>IF($A226="","",VLOOKUP($A226,'Annex 2 Designated EHV charges'!$D:$O,2,0))</f>
        <v/>
      </c>
      <c r="C226" s="59" t="str">
        <f>IF($A226="","",VLOOKUP($A226,'Annex 2 Designated EHV charges'!$D:$O,3,0))</f>
        <v/>
      </c>
      <c r="D226" s="59" t="str">
        <f>IF($A226="","",VLOOKUP($A226,'Annex 2 Designated EHV charges'!$D:$O,4,0))</f>
        <v/>
      </c>
      <c r="E226" s="60" t="str">
        <f>IFERROR(IF(VLOOKUP($A226,'Annex 2 Designated EHV charges'!$D:$P,COLUMN(E226)+5,FALSE)=0,"",VLOOKUP($A226,'Annex 2 Designated EHV charges'!$D:$P,COLUMN(E226)+5,FALSE)),"")</f>
        <v/>
      </c>
      <c r="F226" s="61" t="str">
        <f>IFERROR(IF(VLOOKUP($A226,'Annex 2 Designated EHV charges'!$D:$P,COLUMN(F226)+5,FALSE)=0,"",VLOOKUP($A226,'Annex 2 Designated EHV charges'!$D:$P,COLUMN(F226)+5,FALSE)),"")</f>
        <v/>
      </c>
      <c r="G226" s="61" t="str">
        <f>IFERROR(IF(VLOOKUP($A226,'Annex 2 Designated EHV charges'!$D:$P,COLUMN(G226)+5,FALSE)=0,"",VLOOKUP($A226,'Annex 2 Designated EHV charges'!$D:$P,COLUMN(G226)+5,FALSE)),"")</f>
        <v/>
      </c>
      <c r="H226" s="52" t="str">
        <f>IFERROR(IF(VLOOKUP($A226,'Annex 2 Designated EHV charges'!$D:$P,COLUMN(H226)+5,FALSE)=0,"",VLOOKUP($A226,'Annex 2 Designated EHV charges'!$D:$P,COLUMN(H226)+5,FALSE)),"")</f>
        <v/>
      </c>
    </row>
    <row r="227" spans="1:8" x14ac:dyDescent="0.25">
      <c r="A227" s="52" t="str">
        <f t="array" ref="A227">IFERROR(INDEX('Annex 2 Designated EHV charges'!$D$11:$D$260, MATCH(0, IF(ISBLANK('Annex 2 Designated EHV charges'!$D$11:$D$260),1, COUNTIF(A$4:$A226, 'Annex 2 Designated EHV charges'!$D$11:$D$260)), 0)),"")</f>
        <v/>
      </c>
      <c r="B227" s="52" t="str">
        <f>IF($A227="","",VLOOKUP($A227,'Annex 2 Designated EHV charges'!$D:$O,2,0))</f>
        <v/>
      </c>
      <c r="C227" s="59" t="str">
        <f>IF($A227="","",VLOOKUP($A227,'Annex 2 Designated EHV charges'!$D:$O,3,0))</f>
        <v/>
      </c>
      <c r="D227" s="59" t="str">
        <f>IF($A227="","",VLOOKUP($A227,'Annex 2 Designated EHV charges'!$D:$O,4,0))</f>
        <v/>
      </c>
      <c r="E227" s="60" t="str">
        <f>IFERROR(IF(VLOOKUP($A227,'Annex 2 Designated EHV charges'!$D:$P,COLUMN(E227)+5,FALSE)=0,"",VLOOKUP($A227,'Annex 2 Designated EHV charges'!$D:$P,COLUMN(E227)+5,FALSE)),"")</f>
        <v/>
      </c>
      <c r="F227" s="61" t="str">
        <f>IFERROR(IF(VLOOKUP($A227,'Annex 2 Designated EHV charges'!$D:$P,COLUMN(F227)+5,FALSE)=0,"",VLOOKUP($A227,'Annex 2 Designated EHV charges'!$D:$P,COLUMN(F227)+5,FALSE)),"")</f>
        <v/>
      </c>
      <c r="G227" s="61" t="str">
        <f>IFERROR(IF(VLOOKUP($A227,'Annex 2 Designated EHV charges'!$D:$P,COLUMN(G227)+5,FALSE)=0,"",VLOOKUP($A227,'Annex 2 Designated EHV charges'!$D:$P,COLUMN(G227)+5,FALSE)),"")</f>
        <v/>
      </c>
      <c r="H227" s="52" t="str">
        <f>IFERROR(IF(VLOOKUP($A227,'Annex 2 Designated EHV charges'!$D:$P,COLUMN(H227)+5,FALSE)=0,"",VLOOKUP($A227,'Annex 2 Designated EHV charges'!$D:$P,COLUMN(H227)+5,FALSE)),"")</f>
        <v/>
      </c>
    </row>
    <row r="228" spans="1:8" x14ac:dyDescent="0.25">
      <c r="A228" s="52" t="str">
        <f t="array" ref="A228">IFERROR(INDEX('Annex 2 Designated EHV charges'!$D$11:$D$260, MATCH(0, IF(ISBLANK('Annex 2 Designated EHV charges'!$D$11:$D$260),1, COUNTIF(A$4:$A227, 'Annex 2 Designated EHV charges'!$D$11:$D$260)), 0)),"")</f>
        <v/>
      </c>
      <c r="B228" s="52" t="str">
        <f>IF($A228="","",VLOOKUP($A228,'Annex 2 Designated EHV charges'!$D:$O,2,0))</f>
        <v/>
      </c>
      <c r="C228" s="59" t="str">
        <f>IF($A228="","",VLOOKUP($A228,'Annex 2 Designated EHV charges'!$D:$O,3,0))</f>
        <v/>
      </c>
      <c r="D228" s="59" t="str">
        <f>IF($A228="","",VLOOKUP($A228,'Annex 2 Designated EHV charges'!$D:$O,4,0))</f>
        <v/>
      </c>
      <c r="E228" s="60" t="str">
        <f>IFERROR(IF(VLOOKUP($A228,'Annex 2 Designated EHV charges'!$D:$P,COLUMN(E228)+5,FALSE)=0,"",VLOOKUP($A228,'Annex 2 Designated EHV charges'!$D:$P,COLUMN(E228)+5,FALSE)),"")</f>
        <v/>
      </c>
      <c r="F228" s="61" t="str">
        <f>IFERROR(IF(VLOOKUP($A228,'Annex 2 Designated EHV charges'!$D:$P,COLUMN(F228)+5,FALSE)=0,"",VLOOKUP($A228,'Annex 2 Designated EHV charges'!$D:$P,COLUMN(F228)+5,FALSE)),"")</f>
        <v/>
      </c>
      <c r="G228" s="61" t="str">
        <f>IFERROR(IF(VLOOKUP($A228,'Annex 2 Designated EHV charges'!$D:$P,COLUMN(G228)+5,FALSE)=0,"",VLOOKUP($A228,'Annex 2 Designated EHV charges'!$D:$P,COLUMN(G228)+5,FALSE)),"")</f>
        <v/>
      </c>
      <c r="H228" s="52" t="str">
        <f>IFERROR(IF(VLOOKUP($A228,'Annex 2 Designated EHV charges'!$D:$P,COLUMN(H228)+5,FALSE)=0,"",VLOOKUP($A228,'Annex 2 Designated EHV charges'!$D:$P,COLUMN(H228)+5,FALSE)),"")</f>
        <v/>
      </c>
    </row>
    <row r="229" spans="1:8" x14ac:dyDescent="0.25">
      <c r="A229" s="52" t="str">
        <f t="array" ref="A229">IFERROR(INDEX('Annex 2 Designated EHV charges'!$D$11:$D$260, MATCH(0, IF(ISBLANK('Annex 2 Designated EHV charges'!$D$11:$D$260),1, COUNTIF(A$4:$A228, 'Annex 2 Designated EHV charges'!$D$11:$D$260)), 0)),"")</f>
        <v/>
      </c>
      <c r="B229" s="52" t="str">
        <f>IF($A229="","",VLOOKUP($A229,'Annex 2 Designated EHV charges'!$D:$O,2,0))</f>
        <v/>
      </c>
      <c r="C229" s="59" t="str">
        <f>IF($A229="","",VLOOKUP($A229,'Annex 2 Designated EHV charges'!$D:$O,3,0))</f>
        <v/>
      </c>
      <c r="D229" s="59" t="str">
        <f>IF($A229="","",VLOOKUP($A229,'Annex 2 Designated EHV charges'!$D:$O,4,0))</f>
        <v/>
      </c>
      <c r="E229" s="60" t="str">
        <f>IFERROR(IF(VLOOKUP($A229,'Annex 2 Designated EHV charges'!$D:$P,COLUMN(E229)+5,FALSE)=0,"",VLOOKUP($A229,'Annex 2 Designated EHV charges'!$D:$P,COLUMN(E229)+5,FALSE)),"")</f>
        <v/>
      </c>
      <c r="F229" s="61" t="str">
        <f>IFERROR(IF(VLOOKUP($A229,'Annex 2 Designated EHV charges'!$D:$P,COLUMN(F229)+5,FALSE)=0,"",VLOOKUP($A229,'Annex 2 Designated EHV charges'!$D:$P,COLUMN(F229)+5,FALSE)),"")</f>
        <v/>
      </c>
      <c r="G229" s="61" t="str">
        <f>IFERROR(IF(VLOOKUP($A229,'Annex 2 Designated EHV charges'!$D:$P,COLUMN(G229)+5,FALSE)=0,"",VLOOKUP($A229,'Annex 2 Designated EHV charges'!$D:$P,COLUMN(G229)+5,FALSE)),"")</f>
        <v/>
      </c>
      <c r="H229" s="52" t="str">
        <f>IFERROR(IF(VLOOKUP($A229,'Annex 2 Designated EHV charges'!$D:$P,COLUMN(H229)+5,FALSE)=0,"",VLOOKUP($A229,'Annex 2 Designated EHV charges'!$D:$P,COLUMN(H229)+5,FALSE)),"")</f>
        <v/>
      </c>
    </row>
    <row r="230" spans="1:8" x14ac:dyDescent="0.25">
      <c r="A230" s="52" t="str">
        <f t="array" ref="A230">IFERROR(INDEX('Annex 2 Designated EHV charges'!$D$11:$D$260, MATCH(0, IF(ISBLANK('Annex 2 Designated EHV charges'!$D$11:$D$260),1, COUNTIF(A$4:$A229, 'Annex 2 Designated EHV charges'!$D$11:$D$260)), 0)),"")</f>
        <v/>
      </c>
      <c r="B230" s="52" t="str">
        <f>IF($A230="","",VLOOKUP($A230,'Annex 2 Designated EHV charges'!$D:$O,2,0))</f>
        <v/>
      </c>
      <c r="C230" s="59" t="str">
        <f>IF($A230="","",VLOOKUP($A230,'Annex 2 Designated EHV charges'!$D:$O,3,0))</f>
        <v/>
      </c>
      <c r="D230" s="59" t="str">
        <f>IF($A230="","",VLOOKUP($A230,'Annex 2 Designated EHV charges'!$D:$O,4,0))</f>
        <v/>
      </c>
      <c r="E230" s="60" t="str">
        <f>IFERROR(IF(VLOOKUP($A230,'Annex 2 Designated EHV charges'!$D:$P,COLUMN(E230)+5,FALSE)=0,"",VLOOKUP($A230,'Annex 2 Designated EHV charges'!$D:$P,COLUMN(E230)+5,FALSE)),"")</f>
        <v/>
      </c>
      <c r="F230" s="61" t="str">
        <f>IFERROR(IF(VLOOKUP($A230,'Annex 2 Designated EHV charges'!$D:$P,COLUMN(F230)+5,FALSE)=0,"",VLOOKUP($A230,'Annex 2 Designated EHV charges'!$D:$P,COLUMN(F230)+5,FALSE)),"")</f>
        <v/>
      </c>
      <c r="G230" s="61" t="str">
        <f>IFERROR(IF(VLOOKUP($A230,'Annex 2 Designated EHV charges'!$D:$P,COLUMN(G230)+5,FALSE)=0,"",VLOOKUP($A230,'Annex 2 Designated EHV charges'!$D:$P,COLUMN(G230)+5,FALSE)),"")</f>
        <v/>
      </c>
      <c r="H230" s="52" t="str">
        <f>IFERROR(IF(VLOOKUP($A230,'Annex 2 Designated EHV charges'!$D:$P,COLUMN(H230)+5,FALSE)=0,"",VLOOKUP($A230,'Annex 2 Designated EHV charges'!$D:$P,COLUMN(H230)+5,FALSE)),"")</f>
        <v/>
      </c>
    </row>
    <row r="231" spans="1:8" x14ac:dyDescent="0.25">
      <c r="A231" s="52" t="str">
        <f t="array" ref="A231">IFERROR(INDEX('Annex 2 Designated EHV charges'!$D$11:$D$260, MATCH(0, IF(ISBLANK('Annex 2 Designated EHV charges'!$D$11:$D$260),1, COUNTIF(A$4:$A230, 'Annex 2 Designated EHV charges'!$D$11:$D$260)), 0)),"")</f>
        <v/>
      </c>
      <c r="B231" s="52" t="str">
        <f>IF($A231="","",VLOOKUP($A231,'Annex 2 Designated EHV charges'!$D:$O,2,0))</f>
        <v/>
      </c>
      <c r="C231" s="59" t="str">
        <f>IF($A231="","",VLOOKUP($A231,'Annex 2 Designated EHV charges'!$D:$O,3,0))</f>
        <v/>
      </c>
      <c r="D231" s="59" t="str">
        <f>IF($A231="","",VLOOKUP($A231,'Annex 2 Designated EHV charges'!$D:$O,4,0))</f>
        <v/>
      </c>
      <c r="E231" s="60" t="str">
        <f>IFERROR(IF(VLOOKUP($A231,'Annex 2 Designated EHV charges'!$D:$P,COLUMN(E231)+5,FALSE)=0,"",VLOOKUP($A231,'Annex 2 Designated EHV charges'!$D:$P,COLUMN(E231)+5,FALSE)),"")</f>
        <v/>
      </c>
      <c r="F231" s="61" t="str">
        <f>IFERROR(IF(VLOOKUP($A231,'Annex 2 Designated EHV charges'!$D:$P,COLUMN(F231)+5,FALSE)=0,"",VLOOKUP($A231,'Annex 2 Designated EHV charges'!$D:$P,COLUMN(F231)+5,FALSE)),"")</f>
        <v/>
      </c>
      <c r="G231" s="61" t="str">
        <f>IFERROR(IF(VLOOKUP($A231,'Annex 2 Designated EHV charges'!$D:$P,COLUMN(G231)+5,FALSE)=0,"",VLOOKUP($A231,'Annex 2 Designated EHV charges'!$D:$P,COLUMN(G231)+5,FALSE)),"")</f>
        <v/>
      </c>
      <c r="H231" s="52" t="str">
        <f>IFERROR(IF(VLOOKUP($A231,'Annex 2 Designated EHV charges'!$D:$P,COLUMN(H231)+5,FALSE)=0,"",VLOOKUP($A231,'Annex 2 Designated EHV charges'!$D:$P,COLUMN(H231)+5,FALSE)),"")</f>
        <v/>
      </c>
    </row>
    <row r="232" spans="1:8" x14ac:dyDescent="0.25">
      <c r="A232" s="52" t="str">
        <f t="array" ref="A232">IFERROR(INDEX('Annex 2 Designated EHV charges'!$D$11:$D$260, MATCH(0, IF(ISBLANK('Annex 2 Designated EHV charges'!$D$11:$D$260),1, COUNTIF(A$4:$A231, 'Annex 2 Designated EHV charges'!$D$11:$D$260)), 0)),"")</f>
        <v/>
      </c>
      <c r="B232" s="52" t="str">
        <f>IF($A232="","",VLOOKUP($A232,'Annex 2 Designated EHV charges'!$D:$O,2,0))</f>
        <v/>
      </c>
      <c r="C232" s="59" t="str">
        <f>IF($A232="","",VLOOKUP($A232,'Annex 2 Designated EHV charges'!$D:$O,3,0))</f>
        <v/>
      </c>
      <c r="D232" s="59" t="str">
        <f>IF($A232="","",VLOOKUP($A232,'Annex 2 Designated EHV charges'!$D:$O,4,0))</f>
        <v/>
      </c>
      <c r="E232" s="60" t="str">
        <f>IFERROR(IF(VLOOKUP($A232,'Annex 2 Designated EHV charges'!$D:$P,COLUMN(E232)+5,FALSE)=0,"",VLOOKUP($A232,'Annex 2 Designated EHV charges'!$D:$P,COLUMN(E232)+5,FALSE)),"")</f>
        <v/>
      </c>
      <c r="F232" s="61" t="str">
        <f>IFERROR(IF(VLOOKUP($A232,'Annex 2 Designated EHV charges'!$D:$P,COLUMN(F232)+5,FALSE)=0,"",VLOOKUP($A232,'Annex 2 Designated EHV charges'!$D:$P,COLUMN(F232)+5,FALSE)),"")</f>
        <v/>
      </c>
      <c r="G232" s="61" t="str">
        <f>IFERROR(IF(VLOOKUP($A232,'Annex 2 Designated EHV charges'!$D:$P,COLUMN(G232)+5,FALSE)=0,"",VLOOKUP($A232,'Annex 2 Designated EHV charges'!$D:$P,COLUMN(G232)+5,FALSE)),"")</f>
        <v/>
      </c>
      <c r="H232" s="52" t="str">
        <f>IFERROR(IF(VLOOKUP($A232,'Annex 2 Designated EHV charges'!$D:$P,COLUMN(H232)+5,FALSE)=0,"",VLOOKUP($A232,'Annex 2 Designated EHV charges'!$D:$P,COLUMN(H232)+5,FALSE)),"")</f>
        <v/>
      </c>
    </row>
    <row r="233" spans="1:8" x14ac:dyDescent="0.25">
      <c r="A233" s="52" t="str">
        <f t="array" ref="A233">IFERROR(INDEX('Annex 2 Designated EHV charges'!$D$11:$D$260, MATCH(0, IF(ISBLANK('Annex 2 Designated EHV charges'!$D$11:$D$260),1, COUNTIF(A$4:$A232, 'Annex 2 Designated EHV charges'!$D$11:$D$260)), 0)),"")</f>
        <v/>
      </c>
      <c r="B233" s="52" t="str">
        <f>IF($A233="","",VLOOKUP($A233,'Annex 2 Designated EHV charges'!$D:$O,2,0))</f>
        <v/>
      </c>
      <c r="C233" s="59" t="str">
        <f>IF($A233="","",VLOOKUP($A233,'Annex 2 Designated EHV charges'!$D:$O,3,0))</f>
        <v/>
      </c>
      <c r="D233" s="59" t="str">
        <f>IF($A233="","",VLOOKUP($A233,'Annex 2 Designated EHV charges'!$D:$O,4,0))</f>
        <v/>
      </c>
      <c r="E233" s="60" t="str">
        <f>IFERROR(IF(VLOOKUP($A233,'Annex 2 Designated EHV charges'!$D:$P,COLUMN(E233)+5,FALSE)=0,"",VLOOKUP($A233,'Annex 2 Designated EHV charges'!$D:$P,COLUMN(E233)+5,FALSE)),"")</f>
        <v/>
      </c>
      <c r="F233" s="61" t="str">
        <f>IFERROR(IF(VLOOKUP($A233,'Annex 2 Designated EHV charges'!$D:$P,COLUMN(F233)+5,FALSE)=0,"",VLOOKUP($A233,'Annex 2 Designated EHV charges'!$D:$P,COLUMN(F233)+5,FALSE)),"")</f>
        <v/>
      </c>
      <c r="G233" s="61" t="str">
        <f>IFERROR(IF(VLOOKUP($A233,'Annex 2 Designated EHV charges'!$D:$P,COLUMN(G233)+5,FALSE)=0,"",VLOOKUP($A233,'Annex 2 Designated EHV charges'!$D:$P,COLUMN(G233)+5,FALSE)),"")</f>
        <v/>
      </c>
      <c r="H233" s="52" t="str">
        <f>IFERROR(IF(VLOOKUP($A233,'Annex 2 Designated EHV charges'!$D:$P,COLUMN(H233)+5,FALSE)=0,"",VLOOKUP($A233,'Annex 2 Designated EHV charges'!$D:$P,COLUMN(H233)+5,FALSE)),"")</f>
        <v/>
      </c>
    </row>
    <row r="234" spans="1:8" x14ac:dyDescent="0.25">
      <c r="A234" s="52" t="str">
        <f t="array" ref="A234">IFERROR(INDEX('Annex 2 Designated EHV charges'!$D$11:$D$260, MATCH(0, IF(ISBLANK('Annex 2 Designated EHV charges'!$D$11:$D$260),1, COUNTIF(A$4:$A233, 'Annex 2 Designated EHV charges'!$D$11:$D$260)), 0)),"")</f>
        <v/>
      </c>
      <c r="B234" s="52" t="str">
        <f>IF($A234="","",VLOOKUP($A234,'Annex 2 Designated EHV charges'!$D:$O,2,0))</f>
        <v/>
      </c>
      <c r="C234" s="59" t="str">
        <f>IF($A234="","",VLOOKUP($A234,'Annex 2 Designated EHV charges'!$D:$O,3,0))</f>
        <v/>
      </c>
      <c r="D234" s="59" t="str">
        <f>IF($A234="","",VLOOKUP($A234,'Annex 2 Designated EHV charges'!$D:$O,4,0))</f>
        <v/>
      </c>
      <c r="E234" s="60" t="str">
        <f>IFERROR(IF(VLOOKUP($A234,'Annex 2 Designated EHV charges'!$D:$P,COLUMN(E234)+5,FALSE)=0,"",VLOOKUP($A234,'Annex 2 Designated EHV charges'!$D:$P,COLUMN(E234)+5,FALSE)),"")</f>
        <v/>
      </c>
      <c r="F234" s="61" t="str">
        <f>IFERROR(IF(VLOOKUP($A234,'Annex 2 Designated EHV charges'!$D:$P,COLUMN(F234)+5,FALSE)=0,"",VLOOKUP($A234,'Annex 2 Designated EHV charges'!$D:$P,COLUMN(F234)+5,FALSE)),"")</f>
        <v/>
      </c>
      <c r="G234" s="61" t="str">
        <f>IFERROR(IF(VLOOKUP($A234,'Annex 2 Designated EHV charges'!$D:$P,COLUMN(G234)+5,FALSE)=0,"",VLOOKUP($A234,'Annex 2 Designated EHV charges'!$D:$P,COLUMN(G234)+5,FALSE)),"")</f>
        <v/>
      </c>
      <c r="H234" s="52" t="str">
        <f>IFERROR(IF(VLOOKUP($A234,'Annex 2 Designated EHV charges'!$D:$P,COLUMN(H234)+5,FALSE)=0,"",VLOOKUP($A234,'Annex 2 Designated EHV charges'!$D:$P,COLUMN(H234)+5,FALSE)),"")</f>
        <v/>
      </c>
    </row>
    <row r="235" spans="1:8" x14ac:dyDescent="0.25">
      <c r="A235" s="52" t="str">
        <f t="array" ref="A235">IFERROR(INDEX('Annex 2 Designated EHV charges'!$D$11:$D$260, MATCH(0, IF(ISBLANK('Annex 2 Designated EHV charges'!$D$11:$D$260),1, COUNTIF(A$4:$A234, 'Annex 2 Designated EHV charges'!$D$11:$D$260)), 0)),"")</f>
        <v/>
      </c>
      <c r="B235" s="52" t="str">
        <f>IF($A235="","",VLOOKUP($A235,'Annex 2 Designated EHV charges'!$D:$O,2,0))</f>
        <v/>
      </c>
      <c r="C235" s="59" t="str">
        <f>IF($A235="","",VLOOKUP($A235,'Annex 2 Designated EHV charges'!$D:$O,3,0))</f>
        <v/>
      </c>
      <c r="D235" s="59" t="str">
        <f>IF($A235="","",VLOOKUP($A235,'Annex 2 Designated EHV charges'!$D:$O,4,0))</f>
        <v/>
      </c>
      <c r="E235" s="60" t="str">
        <f>IFERROR(IF(VLOOKUP($A235,'Annex 2 Designated EHV charges'!$D:$P,COLUMN(E235)+5,FALSE)=0,"",VLOOKUP($A235,'Annex 2 Designated EHV charges'!$D:$P,COLUMN(E235)+5,FALSE)),"")</f>
        <v/>
      </c>
      <c r="F235" s="61" t="str">
        <f>IFERROR(IF(VLOOKUP($A235,'Annex 2 Designated EHV charges'!$D:$P,COLUMN(F235)+5,FALSE)=0,"",VLOOKUP($A235,'Annex 2 Designated EHV charges'!$D:$P,COLUMN(F235)+5,FALSE)),"")</f>
        <v/>
      </c>
      <c r="G235" s="61" t="str">
        <f>IFERROR(IF(VLOOKUP($A235,'Annex 2 Designated EHV charges'!$D:$P,COLUMN(G235)+5,FALSE)=0,"",VLOOKUP($A235,'Annex 2 Designated EHV charges'!$D:$P,COLUMN(G235)+5,FALSE)),"")</f>
        <v/>
      </c>
      <c r="H235" s="52" t="str">
        <f>IFERROR(IF(VLOOKUP($A235,'Annex 2 Designated EHV charges'!$D:$P,COLUMN(H235)+5,FALSE)=0,"",VLOOKUP($A235,'Annex 2 Designated EHV charges'!$D:$P,COLUMN(H235)+5,FALSE)),"")</f>
        <v/>
      </c>
    </row>
    <row r="236" spans="1:8" x14ac:dyDescent="0.25">
      <c r="A236" s="52" t="str">
        <f t="array" ref="A236">IFERROR(INDEX('Annex 2 Designated EHV charges'!$D$11:$D$260, MATCH(0, IF(ISBLANK('Annex 2 Designated EHV charges'!$D$11:$D$260),1, COUNTIF(A$4:$A235, 'Annex 2 Designated EHV charges'!$D$11:$D$260)), 0)),"")</f>
        <v/>
      </c>
      <c r="B236" s="52" t="str">
        <f>IF($A236="","",VLOOKUP($A236,'Annex 2 Designated EHV charges'!$D:$O,2,0))</f>
        <v/>
      </c>
      <c r="C236" s="59" t="str">
        <f>IF($A236="","",VLOOKUP($A236,'Annex 2 Designated EHV charges'!$D:$O,3,0))</f>
        <v/>
      </c>
      <c r="D236" s="59" t="str">
        <f>IF($A236="","",VLOOKUP($A236,'Annex 2 Designated EHV charges'!$D:$O,4,0))</f>
        <v/>
      </c>
      <c r="E236" s="60" t="str">
        <f>IFERROR(IF(VLOOKUP($A236,'Annex 2 Designated EHV charges'!$D:$P,COLUMN(E236)+5,FALSE)=0,"",VLOOKUP($A236,'Annex 2 Designated EHV charges'!$D:$P,COLUMN(E236)+5,FALSE)),"")</f>
        <v/>
      </c>
      <c r="F236" s="61" t="str">
        <f>IFERROR(IF(VLOOKUP($A236,'Annex 2 Designated EHV charges'!$D:$P,COLUMN(F236)+5,FALSE)=0,"",VLOOKUP($A236,'Annex 2 Designated EHV charges'!$D:$P,COLUMN(F236)+5,FALSE)),"")</f>
        <v/>
      </c>
      <c r="G236" s="61" t="str">
        <f>IFERROR(IF(VLOOKUP($A236,'Annex 2 Designated EHV charges'!$D:$P,COLUMN(G236)+5,FALSE)=0,"",VLOOKUP($A236,'Annex 2 Designated EHV charges'!$D:$P,COLUMN(G236)+5,FALSE)),"")</f>
        <v/>
      </c>
      <c r="H236" s="52" t="str">
        <f>IFERROR(IF(VLOOKUP($A236,'Annex 2 Designated EHV charges'!$D:$P,COLUMN(H236)+5,FALSE)=0,"",VLOOKUP($A236,'Annex 2 Designated EHV charges'!$D:$P,COLUMN(H236)+5,FALSE)),"")</f>
        <v/>
      </c>
    </row>
    <row r="237" spans="1:8" x14ac:dyDescent="0.25">
      <c r="A237" s="52" t="str">
        <f t="array" ref="A237">IFERROR(INDEX('Annex 2 Designated EHV charges'!$D$11:$D$260, MATCH(0, IF(ISBLANK('Annex 2 Designated EHV charges'!$D$11:$D$260),1, COUNTIF(A$4:$A236, 'Annex 2 Designated EHV charges'!$D$11:$D$260)), 0)),"")</f>
        <v/>
      </c>
      <c r="B237" s="52" t="str">
        <f>IF($A237="","",VLOOKUP($A237,'Annex 2 Designated EHV charges'!$D:$O,2,0))</f>
        <v/>
      </c>
      <c r="C237" s="59" t="str">
        <f>IF($A237="","",VLOOKUP($A237,'Annex 2 Designated EHV charges'!$D:$O,3,0))</f>
        <v/>
      </c>
      <c r="D237" s="59" t="str">
        <f>IF($A237="","",VLOOKUP($A237,'Annex 2 Designated EHV charges'!$D:$O,4,0))</f>
        <v/>
      </c>
      <c r="E237" s="60" t="str">
        <f>IFERROR(IF(VLOOKUP($A237,'Annex 2 Designated EHV charges'!$D:$P,COLUMN(E237)+5,FALSE)=0,"",VLOOKUP($A237,'Annex 2 Designated EHV charges'!$D:$P,COLUMN(E237)+5,FALSE)),"")</f>
        <v/>
      </c>
      <c r="F237" s="61" t="str">
        <f>IFERROR(IF(VLOOKUP($A237,'Annex 2 Designated EHV charges'!$D:$P,COLUMN(F237)+5,FALSE)=0,"",VLOOKUP($A237,'Annex 2 Designated EHV charges'!$D:$P,COLUMN(F237)+5,FALSE)),"")</f>
        <v/>
      </c>
      <c r="G237" s="61" t="str">
        <f>IFERROR(IF(VLOOKUP($A237,'Annex 2 Designated EHV charges'!$D:$P,COLUMN(G237)+5,FALSE)=0,"",VLOOKUP($A237,'Annex 2 Designated EHV charges'!$D:$P,COLUMN(G237)+5,FALSE)),"")</f>
        <v/>
      </c>
      <c r="H237" s="52" t="str">
        <f>IFERROR(IF(VLOOKUP($A237,'Annex 2 Designated EHV charges'!$D:$P,COLUMN(H237)+5,FALSE)=0,"",VLOOKUP($A237,'Annex 2 Designated EHV charges'!$D:$P,COLUMN(H237)+5,FALSE)),"")</f>
        <v/>
      </c>
    </row>
    <row r="238" spans="1:8" x14ac:dyDescent="0.25">
      <c r="A238" s="52" t="str">
        <f t="array" ref="A238">IFERROR(INDEX('Annex 2 Designated EHV charges'!$D$11:$D$260, MATCH(0, IF(ISBLANK('Annex 2 Designated EHV charges'!$D$11:$D$260),1, COUNTIF(A$4:$A237, 'Annex 2 Designated EHV charges'!$D$11:$D$260)), 0)),"")</f>
        <v/>
      </c>
      <c r="B238" s="52" t="str">
        <f>IF($A238="","",VLOOKUP($A238,'Annex 2 Designated EHV charges'!$D:$O,2,0))</f>
        <v/>
      </c>
      <c r="C238" s="59" t="str">
        <f>IF($A238="","",VLOOKUP($A238,'Annex 2 Designated EHV charges'!$D:$O,3,0))</f>
        <v/>
      </c>
      <c r="D238" s="59" t="str">
        <f>IF($A238="","",VLOOKUP($A238,'Annex 2 Designated EHV charges'!$D:$O,4,0))</f>
        <v/>
      </c>
      <c r="E238" s="60" t="str">
        <f>IFERROR(IF(VLOOKUP($A238,'Annex 2 Designated EHV charges'!$D:$P,COLUMN(E238)+5,FALSE)=0,"",VLOOKUP($A238,'Annex 2 Designated EHV charges'!$D:$P,COLUMN(E238)+5,FALSE)),"")</f>
        <v/>
      </c>
      <c r="F238" s="61" t="str">
        <f>IFERROR(IF(VLOOKUP($A238,'Annex 2 Designated EHV charges'!$D:$P,COLUMN(F238)+5,FALSE)=0,"",VLOOKUP($A238,'Annex 2 Designated EHV charges'!$D:$P,COLUMN(F238)+5,FALSE)),"")</f>
        <v/>
      </c>
      <c r="G238" s="61" t="str">
        <f>IFERROR(IF(VLOOKUP($A238,'Annex 2 Designated EHV charges'!$D:$P,COLUMN(G238)+5,FALSE)=0,"",VLOOKUP($A238,'Annex 2 Designated EHV charges'!$D:$P,COLUMN(G238)+5,FALSE)),"")</f>
        <v/>
      </c>
      <c r="H238" s="52" t="str">
        <f>IFERROR(IF(VLOOKUP($A238,'Annex 2 Designated EHV charges'!$D:$P,COLUMN(H238)+5,FALSE)=0,"",VLOOKUP($A238,'Annex 2 Designated EHV charges'!$D:$P,COLUMN(H238)+5,FALSE)),"")</f>
        <v/>
      </c>
    </row>
    <row r="239" spans="1:8" x14ac:dyDescent="0.25">
      <c r="A239" s="52" t="str">
        <f t="array" ref="A239">IFERROR(INDEX('Annex 2 Designated EHV charges'!$D$11:$D$260, MATCH(0, IF(ISBLANK('Annex 2 Designated EHV charges'!$D$11:$D$260),1, COUNTIF(A$4:$A238, 'Annex 2 Designated EHV charges'!$D$11:$D$260)), 0)),"")</f>
        <v/>
      </c>
      <c r="B239" s="52" t="str">
        <f>IF($A239="","",VLOOKUP($A239,'Annex 2 Designated EHV charges'!$D:$O,2,0))</f>
        <v/>
      </c>
      <c r="C239" s="59" t="str">
        <f>IF($A239="","",VLOOKUP($A239,'Annex 2 Designated EHV charges'!$D:$O,3,0))</f>
        <v/>
      </c>
      <c r="D239" s="59" t="str">
        <f>IF($A239="","",VLOOKUP($A239,'Annex 2 Designated EHV charges'!$D:$O,4,0))</f>
        <v/>
      </c>
      <c r="E239" s="60" t="str">
        <f>IFERROR(IF(VLOOKUP($A239,'Annex 2 Designated EHV charges'!$D:$P,COLUMN(E239)+5,FALSE)=0,"",VLOOKUP($A239,'Annex 2 Designated EHV charges'!$D:$P,COLUMN(E239)+5,FALSE)),"")</f>
        <v/>
      </c>
      <c r="F239" s="61" t="str">
        <f>IFERROR(IF(VLOOKUP($A239,'Annex 2 Designated EHV charges'!$D:$P,COLUMN(F239)+5,FALSE)=0,"",VLOOKUP($A239,'Annex 2 Designated EHV charges'!$D:$P,COLUMN(F239)+5,FALSE)),"")</f>
        <v/>
      </c>
      <c r="G239" s="61" t="str">
        <f>IFERROR(IF(VLOOKUP($A239,'Annex 2 Designated EHV charges'!$D:$P,COLUMN(G239)+5,FALSE)=0,"",VLOOKUP($A239,'Annex 2 Designated EHV charges'!$D:$P,COLUMN(G239)+5,FALSE)),"")</f>
        <v/>
      </c>
      <c r="H239" s="52" t="str">
        <f>IFERROR(IF(VLOOKUP($A239,'Annex 2 Designated EHV charges'!$D:$P,COLUMN(H239)+5,FALSE)=0,"",VLOOKUP($A239,'Annex 2 Designated EHV charges'!$D:$P,COLUMN(H239)+5,FALSE)),"")</f>
        <v/>
      </c>
    </row>
    <row r="240" spans="1:8" x14ac:dyDescent="0.25">
      <c r="A240" s="52" t="str">
        <f t="array" ref="A240">IFERROR(INDEX('Annex 2 Designated EHV charges'!$D$11:$D$260, MATCH(0, IF(ISBLANK('Annex 2 Designated EHV charges'!$D$11:$D$260),1, COUNTIF(A$4:$A239, 'Annex 2 Designated EHV charges'!$D$11:$D$260)), 0)),"")</f>
        <v/>
      </c>
      <c r="B240" s="52" t="str">
        <f>IF($A240="","",VLOOKUP($A240,'Annex 2 Designated EHV charges'!$D:$O,2,0))</f>
        <v/>
      </c>
      <c r="C240" s="59" t="str">
        <f>IF($A240="","",VLOOKUP($A240,'Annex 2 Designated EHV charges'!$D:$O,3,0))</f>
        <v/>
      </c>
      <c r="D240" s="59" t="str">
        <f>IF($A240="","",VLOOKUP($A240,'Annex 2 Designated EHV charges'!$D:$O,4,0))</f>
        <v/>
      </c>
      <c r="E240" s="60" t="str">
        <f>IFERROR(IF(VLOOKUP($A240,'Annex 2 Designated EHV charges'!$D:$P,COLUMN(E240)+5,FALSE)=0,"",VLOOKUP($A240,'Annex 2 Designated EHV charges'!$D:$P,COLUMN(E240)+5,FALSE)),"")</f>
        <v/>
      </c>
      <c r="F240" s="61" t="str">
        <f>IFERROR(IF(VLOOKUP($A240,'Annex 2 Designated EHV charges'!$D:$P,COLUMN(F240)+5,FALSE)=0,"",VLOOKUP($A240,'Annex 2 Designated EHV charges'!$D:$P,COLUMN(F240)+5,FALSE)),"")</f>
        <v/>
      </c>
      <c r="G240" s="61" t="str">
        <f>IFERROR(IF(VLOOKUP($A240,'Annex 2 Designated EHV charges'!$D:$P,COLUMN(G240)+5,FALSE)=0,"",VLOOKUP($A240,'Annex 2 Designated EHV charges'!$D:$P,COLUMN(G240)+5,FALSE)),"")</f>
        <v/>
      </c>
      <c r="H240" s="52" t="str">
        <f>IFERROR(IF(VLOOKUP($A240,'Annex 2 Designated EHV charges'!$D:$P,COLUMN(H240)+5,FALSE)=0,"",VLOOKUP($A240,'Annex 2 Designated EHV charges'!$D:$P,COLUMN(H240)+5,FALSE)),"")</f>
        <v/>
      </c>
    </row>
    <row r="241" spans="1:8" x14ac:dyDescent="0.25">
      <c r="A241" s="52" t="str">
        <f t="array" ref="A241">IFERROR(INDEX('Annex 2 Designated EHV charges'!$D$11:$D$260, MATCH(0, IF(ISBLANK('Annex 2 Designated EHV charges'!$D$11:$D$260),1, COUNTIF(A$4:$A240, 'Annex 2 Designated EHV charges'!$D$11:$D$260)), 0)),"")</f>
        <v/>
      </c>
      <c r="B241" s="52" t="str">
        <f>IF($A241="","",VLOOKUP($A241,'Annex 2 Designated EHV charges'!$D:$O,2,0))</f>
        <v/>
      </c>
      <c r="C241" s="59" t="str">
        <f>IF($A241="","",VLOOKUP($A241,'Annex 2 Designated EHV charges'!$D:$O,3,0))</f>
        <v/>
      </c>
      <c r="D241" s="59" t="str">
        <f>IF($A241="","",VLOOKUP($A241,'Annex 2 Designated EHV charges'!$D:$O,4,0))</f>
        <v/>
      </c>
      <c r="E241" s="60" t="str">
        <f>IFERROR(IF(VLOOKUP($A241,'Annex 2 Designated EHV charges'!$D:$P,COLUMN(E241)+5,FALSE)=0,"",VLOOKUP($A241,'Annex 2 Designated EHV charges'!$D:$P,COLUMN(E241)+5,FALSE)),"")</f>
        <v/>
      </c>
      <c r="F241" s="61" t="str">
        <f>IFERROR(IF(VLOOKUP($A241,'Annex 2 Designated EHV charges'!$D:$P,COLUMN(F241)+5,FALSE)=0,"",VLOOKUP($A241,'Annex 2 Designated EHV charges'!$D:$P,COLUMN(F241)+5,FALSE)),"")</f>
        <v/>
      </c>
      <c r="G241" s="61" t="str">
        <f>IFERROR(IF(VLOOKUP($A241,'Annex 2 Designated EHV charges'!$D:$P,COLUMN(G241)+5,FALSE)=0,"",VLOOKUP($A241,'Annex 2 Designated EHV charges'!$D:$P,COLUMN(G241)+5,FALSE)),"")</f>
        <v/>
      </c>
      <c r="H241" s="52" t="str">
        <f>IFERROR(IF(VLOOKUP($A241,'Annex 2 Designated EHV charges'!$D:$P,COLUMN(H241)+5,FALSE)=0,"",VLOOKUP($A241,'Annex 2 Designated EHV charges'!$D:$P,COLUMN(H241)+5,FALSE)),"")</f>
        <v/>
      </c>
    </row>
    <row r="242" spans="1:8" x14ac:dyDescent="0.25">
      <c r="A242" s="52" t="str">
        <f t="array" ref="A242">IFERROR(INDEX('Annex 2 Designated EHV charges'!$D$11:$D$260, MATCH(0, IF(ISBLANK('Annex 2 Designated EHV charges'!$D$11:$D$260),1, COUNTIF(A$4:$A241, 'Annex 2 Designated EHV charges'!$D$11:$D$260)), 0)),"")</f>
        <v/>
      </c>
      <c r="B242" s="52" t="str">
        <f>IF($A242="","",VLOOKUP($A242,'Annex 2 Designated EHV charges'!$D:$O,2,0))</f>
        <v/>
      </c>
      <c r="C242" s="59" t="str">
        <f>IF($A242="","",VLOOKUP($A242,'Annex 2 Designated EHV charges'!$D:$O,3,0))</f>
        <v/>
      </c>
      <c r="D242" s="59" t="str">
        <f>IF($A242="","",VLOOKUP($A242,'Annex 2 Designated EHV charges'!$D:$O,4,0))</f>
        <v/>
      </c>
      <c r="E242" s="60" t="str">
        <f>IFERROR(IF(VLOOKUP($A242,'Annex 2 Designated EHV charges'!$D:$P,COLUMN(E242)+5,FALSE)=0,"",VLOOKUP($A242,'Annex 2 Designated EHV charges'!$D:$P,COLUMN(E242)+5,FALSE)),"")</f>
        <v/>
      </c>
      <c r="F242" s="61" t="str">
        <f>IFERROR(IF(VLOOKUP($A242,'Annex 2 Designated EHV charges'!$D:$P,COLUMN(F242)+5,FALSE)=0,"",VLOOKUP($A242,'Annex 2 Designated EHV charges'!$D:$P,COLUMN(F242)+5,FALSE)),"")</f>
        <v/>
      </c>
      <c r="G242" s="61" t="str">
        <f>IFERROR(IF(VLOOKUP($A242,'Annex 2 Designated EHV charges'!$D:$P,COLUMN(G242)+5,FALSE)=0,"",VLOOKUP($A242,'Annex 2 Designated EHV charges'!$D:$P,COLUMN(G242)+5,FALSE)),"")</f>
        <v/>
      </c>
      <c r="H242" s="52" t="str">
        <f>IFERROR(IF(VLOOKUP($A242,'Annex 2 Designated EHV charges'!$D:$P,COLUMN(H242)+5,FALSE)=0,"",VLOOKUP($A242,'Annex 2 Designated EHV charges'!$D:$P,COLUMN(H242)+5,FALSE)),"")</f>
        <v/>
      </c>
    </row>
    <row r="243" spans="1:8" x14ac:dyDescent="0.25">
      <c r="A243" s="52" t="str">
        <f t="array" ref="A243">IFERROR(INDEX('Annex 2 Designated EHV charges'!$D$11:$D$260, MATCH(0, IF(ISBLANK('Annex 2 Designated EHV charges'!$D$11:$D$260),1, COUNTIF(A$4:$A242, 'Annex 2 Designated EHV charges'!$D$11:$D$260)), 0)),"")</f>
        <v/>
      </c>
      <c r="B243" s="52" t="str">
        <f>IF($A243="","",VLOOKUP($A243,'Annex 2 Designated EHV charges'!$D:$O,2,0))</f>
        <v/>
      </c>
      <c r="C243" s="59" t="str">
        <f>IF($A243="","",VLOOKUP($A243,'Annex 2 Designated EHV charges'!$D:$O,3,0))</f>
        <v/>
      </c>
      <c r="D243" s="59" t="str">
        <f>IF($A243="","",VLOOKUP($A243,'Annex 2 Designated EHV charges'!$D:$O,4,0))</f>
        <v/>
      </c>
      <c r="E243" s="60" t="str">
        <f>IFERROR(IF(VLOOKUP($A243,'Annex 2 Designated EHV charges'!$D:$P,COLUMN(E243)+5,FALSE)=0,"",VLOOKUP($A243,'Annex 2 Designated EHV charges'!$D:$P,COLUMN(E243)+5,FALSE)),"")</f>
        <v/>
      </c>
      <c r="F243" s="61" t="str">
        <f>IFERROR(IF(VLOOKUP($A243,'Annex 2 Designated EHV charges'!$D:$P,COLUMN(F243)+5,FALSE)=0,"",VLOOKUP($A243,'Annex 2 Designated EHV charges'!$D:$P,COLUMN(F243)+5,FALSE)),"")</f>
        <v/>
      </c>
      <c r="G243" s="61" t="str">
        <f>IFERROR(IF(VLOOKUP($A243,'Annex 2 Designated EHV charges'!$D:$P,COLUMN(G243)+5,FALSE)=0,"",VLOOKUP($A243,'Annex 2 Designated EHV charges'!$D:$P,COLUMN(G243)+5,FALSE)),"")</f>
        <v/>
      </c>
      <c r="H243" s="52" t="str">
        <f>IFERROR(IF(VLOOKUP($A243,'Annex 2 Designated EHV charges'!$D:$P,COLUMN(H243)+5,FALSE)=0,"",VLOOKUP($A243,'Annex 2 Designated EHV charges'!$D:$P,COLUMN(H243)+5,FALSE)),"")</f>
        <v/>
      </c>
    </row>
    <row r="244" spans="1:8" x14ac:dyDescent="0.25">
      <c r="A244" s="52" t="str">
        <f t="array" ref="A244">IFERROR(INDEX('Annex 2 Designated EHV charges'!$D$11:$D$260, MATCH(0, IF(ISBLANK('Annex 2 Designated EHV charges'!$D$11:$D$260),1, COUNTIF(A$4:$A243, 'Annex 2 Designated EHV charges'!$D$11:$D$260)), 0)),"")</f>
        <v/>
      </c>
      <c r="B244" s="52" t="str">
        <f>IF($A244="","",VLOOKUP($A244,'Annex 2 Designated EHV charges'!$D:$O,2,0))</f>
        <v/>
      </c>
      <c r="C244" s="59" t="str">
        <f>IF($A244="","",VLOOKUP($A244,'Annex 2 Designated EHV charges'!$D:$O,3,0))</f>
        <v/>
      </c>
      <c r="D244" s="59" t="str">
        <f>IF($A244="","",VLOOKUP($A244,'Annex 2 Designated EHV charges'!$D:$O,4,0))</f>
        <v/>
      </c>
      <c r="E244" s="60" t="str">
        <f>IFERROR(IF(VLOOKUP($A244,'Annex 2 Designated EHV charges'!$D:$P,COLUMN(E244)+5,FALSE)=0,"",VLOOKUP($A244,'Annex 2 Designated EHV charges'!$D:$P,COLUMN(E244)+5,FALSE)),"")</f>
        <v/>
      </c>
      <c r="F244" s="61" t="str">
        <f>IFERROR(IF(VLOOKUP($A244,'Annex 2 Designated EHV charges'!$D:$P,COLUMN(F244)+5,FALSE)=0,"",VLOOKUP($A244,'Annex 2 Designated EHV charges'!$D:$P,COLUMN(F244)+5,FALSE)),"")</f>
        <v/>
      </c>
      <c r="G244" s="61" t="str">
        <f>IFERROR(IF(VLOOKUP($A244,'Annex 2 Designated EHV charges'!$D:$P,COLUMN(G244)+5,FALSE)=0,"",VLOOKUP($A244,'Annex 2 Designated EHV charges'!$D:$P,COLUMN(G244)+5,FALSE)),"")</f>
        <v/>
      </c>
      <c r="H244" s="52" t="str">
        <f>IFERROR(IF(VLOOKUP($A244,'Annex 2 Designated EHV charges'!$D:$P,COLUMN(H244)+5,FALSE)=0,"",VLOOKUP($A244,'Annex 2 Designated EHV charges'!$D:$P,COLUMN(H244)+5,FALSE)),"")</f>
        <v/>
      </c>
    </row>
    <row r="245" spans="1:8" x14ac:dyDescent="0.25">
      <c r="A245" s="52" t="str">
        <f t="array" ref="A245">IFERROR(INDEX('Annex 2 Designated EHV charges'!$D$11:$D$260, MATCH(0, IF(ISBLANK('Annex 2 Designated EHV charges'!$D$11:$D$260),1, COUNTIF(A$4:$A244, 'Annex 2 Designated EHV charges'!$D$11:$D$260)), 0)),"")</f>
        <v/>
      </c>
      <c r="B245" s="52" t="str">
        <f>IF($A245="","",VLOOKUP($A245,'Annex 2 Designated EHV charges'!$D:$O,2,0))</f>
        <v/>
      </c>
      <c r="C245" s="59" t="str">
        <f>IF($A245="","",VLOOKUP($A245,'Annex 2 Designated EHV charges'!$D:$O,3,0))</f>
        <v/>
      </c>
      <c r="D245" s="59" t="str">
        <f>IF($A245="","",VLOOKUP($A245,'Annex 2 Designated EHV charges'!$D:$O,4,0))</f>
        <v/>
      </c>
      <c r="E245" s="60" t="str">
        <f>IFERROR(IF(VLOOKUP($A245,'Annex 2 Designated EHV charges'!$D:$P,COLUMN(E245)+5,FALSE)=0,"",VLOOKUP($A245,'Annex 2 Designated EHV charges'!$D:$P,COLUMN(E245)+5,FALSE)),"")</f>
        <v/>
      </c>
      <c r="F245" s="61" t="str">
        <f>IFERROR(IF(VLOOKUP($A245,'Annex 2 Designated EHV charges'!$D:$P,COLUMN(F245)+5,FALSE)=0,"",VLOOKUP($A245,'Annex 2 Designated EHV charges'!$D:$P,COLUMN(F245)+5,FALSE)),"")</f>
        <v/>
      </c>
      <c r="G245" s="61" t="str">
        <f>IFERROR(IF(VLOOKUP($A245,'Annex 2 Designated EHV charges'!$D:$P,COLUMN(G245)+5,FALSE)=0,"",VLOOKUP($A245,'Annex 2 Designated EHV charges'!$D:$P,COLUMN(G245)+5,FALSE)),"")</f>
        <v/>
      </c>
      <c r="H245" s="52" t="str">
        <f>IFERROR(IF(VLOOKUP($A245,'Annex 2 Designated EHV charges'!$D:$P,COLUMN(H245)+5,FALSE)=0,"",VLOOKUP($A245,'Annex 2 Designated EHV charges'!$D:$P,COLUMN(H245)+5,FALSE)),"")</f>
        <v/>
      </c>
    </row>
    <row r="246" spans="1:8" x14ac:dyDescent="0.25">
      <c r="A246" s="52" t="str">
        <f t="array" ref="A246">IFERROR(INDEX('Annex 2 Designated EHV charges'!$D$11:$D$260, MATCH(0, IF(ISBLANK('Annex 2 Designated EHV charges'!$D$11:$D$260),1, COUNTIF(A$4:$A245, 'Annex 2 Designated EHV charges'!$D$11:$D$260)), 0)),"")</f>
        <v/>
      </c>
      <c r="B246" s="52" t="str">
        <f>IF($A246="","",VLOOKUP($A246,'Annex 2 Designated EHV charges'!$D:$O,2,0))</f>
        <v/>
      </c>
      <c r="C246" s="59" t="str">
        <f>IF($A246="","",VLOOKUP($A246,'Annex 2 Designated EHV charges'!$D:$O,3,0))</f>
        <v/>
      </c>
      <c r="D246" s="59" t="str">
        <f>IF($A246="","",VLOOKUP($A246,'Annex 2 Designated EHV charges'!$D:$O,4,0))</f>
        <v/>
      </c>
      <c r="E246" s="60" t="str">
        <f>IFERROR(IF(VLOOKUP($A246,'Annex 2 Designated EHV charges'!$D:$P,COLUMN(E246)+5,FALSE)=0,"",VLOOKUP($A246,'Annex 2 Designated EHV charges'!$D:$P,COLUMN(E246)+5,FALSE)),"")</f>
        <v/>
      </c>
      <c r="F246" s="61" t="str">
        <f>IFERROR(IF(VLOOKUP($A246,'Annex 2 Designated EHV charges'!$D:$P,COLUMN(F246)+5,FALSE)=0,"",VLOOKUP($A246,'Annex 2 Designated EHV charges'!$D:$P,COLUMN(F246)+5,FALSE)),"")</f>
        <v/>
      </c>
      <c r="G246" s="61" t="str">
        <f>IFERROR(IF(VLOOKUP($A246,'Annex 2 Designated EHV charges'!$D:$P,COLUMN(G246)+5,FALSE)=0,"",VLOOKUP($A246,'Annex 2 Designated EHV charges'!$D:$P,COLUMN(G246)+5,FALSE)),"")</f>
        <v/>
      </c>
      <c r="H246" s="52" t="str">
        <f>IFERROR(IF(VLOOKUP($A246,'Annex 2 Designated EHV charges'!$D:$P,COLUMN(H246)+5,FALSE)=0,"",VLOOKUP($A246,'Annex 2 Designated EHV charges'!$D:$P,COLUMN(H246)+5,FALSE)),"")</f>
        <v/>
      </c>
    </row>
    <row r="247" spans="1:8" x14ac:dyDescent="0.25">
      <c r="A247" s="52" t="str">
        <f t="array" ref="A247">IFERROR(INDEX('Annex 2 Designated EHV charges'!$D$11:$D$260, MATCH(0, IF(ISBLANK('Annex 2 Designated EHV charges'!$D$11:$D$260),1, COUNTIF(A$4:$A246, 'Annex 2 Designated EHV charges'!$D$11:$D$260)), 0)),"")</f>
        <v/>
      </c>
      <c r="B247" s="52" t="str">
        <f>IF($A247="","",VLOOKUP($A247,'Annex 2 Designated EHV charges'!$D:$O,2,0))</f>
        <v/>
      </c>
      <c r="C247" s="59" t="str">
        <f>IF($A247="","",VLOOKUP($A247,'Annex 2 Designated EHV charges'!$D:$O,3,0))</f>
        <v/>
      </c>
      <c r="D247" s="59" t="str">
        <f>IF($A247="","",VLOOKUP($A247,'Annex 2 Designated EHV charges'!$D:$O,4,0))</f>
        <v/>
      </c>
      <c r="E247" s="60" t="str">
        <f>IFERROR(IF(VLOOKUP($A247,'Annex 2 Designated EHV charges'!$D:$P,COLUMN(E247)+5,FALSE)=0,"",VLOOKUP($A247,'Annex 2 Designated EHV charges'!$D:$P,COLUMN(E247)+5,FALSE)),"")</f>
        <v/>
      </c>
      <c r="F247" s="61" t="str">
        <f>IFERROR(IF(VLOOKUP($A247,'Annex 2 Designated EHV charges'!$D:$P,COLUMN(F247)+5,FALSE)=0,"",VLOOKUP($A247,'Annex 2 Designated EHV charges'!$D:$P,COLUMN(F247)+5,FALSE)),"")</f>
        <v/>
      </c>
      <c r="G247" s="61" t="str">
        <f>IFERROR(IF(VLOOKUP($A247,'Annex 2 Designated EHV charges'!$D:$P,COLUMN(G247)+5,FALSE)=0,"",VLOOKUP($A247,'Annex 2 Designated EHV charges'!$D:$P,COLUMN(G247)+5,FALSE)),"")</f>
        <v/>
      </c>
      <c r="H247" s="52" t="str">
        <f>IFERROR(IF(VLOOKUP($A247,'Annex 2 Designated EHV charges'!$D:$P,COLUMN(H247)+5,FALSE)=0,"",VLOOKUP($A247,'Annex 2 Designated EHV charges'!$D:$P,COLUMN(H247)+5,FALSE)),"")</f>
        <v/>
      </c>
    </row>
    <row r="248" spans="1:8" x14ac:dyDescent="0.25">
      <c r="A248" s="52" t="str">
        <f t="array" ref="A248">IFERROR(INDEX('Annex 2 Designated EHV charges'!$D$11:$D$260, MATCH(0, IF(ISBLANK('Annex 2 Designated EHV charges'!$D$11:$D$260),1, COUNTIF(A$4:$A247, 'Annex 2 Designated EHV charges'!$D$11:$D$260)), 0)),"")</f>
        <v/>
      </c>
      <c r="B248" s="52" t="str">
        <f>IF($A248="","",VLOOKUP($A248,'Annex 2 Designated EHV charges'!$D:$O,2,0))</f>
        <v/>
      </c>
      <c r="C248" s="59" t="str">
        <f>IF($A248="","",VLOOKUP($A248,'Annex 2 Designated EHV charges'!$D:$O,3,0))</f>
        <v/>
      </c>
      <c r="D248" s="59" t="str">
        <f>IF($A248="","",VLOOKUP($A248,'Annex 2 Designated EHV charges'!$D:$O,4,0))</f>
        <v/>
      </c>
      <c r="E248" s="60" t="str">
        <f>IFERROR(IF(VLOOKUP($A248,'Annex 2 Designated EHV charges'!$D:$P,COLUMN(E248)+5,FALSE)=0,"",VLOOKUP($A248,'Annex 2 Designated EHV charges'!$D:$P,COLUMN(E248)+5,FALSE)),"")</f>
        <v/>
      </c>
      <c r="F248" s="61" t="str">
        <f>IFERROR(IF(VLOOKUP($A248,'Annex 2 Designated EHV charges'!$D:$P,COLUMN(F248)+5,FALSE)=0,"",VLOOKUP($A248,'Annex 2 Designated EHV charges'!$D:$P,COLUMN(F248)+5,FALSE)),"")</f>
        <v/>
      </c>
      <c r="G248" s="61" t="str">
        <f>IFERROR(IF(VLOOKUP($A248,'Annex 2 Designated EHV charges'!$D:$P,COLUMN(G248)+5,FALSE)=0,"",VLOOKUP($A248,'Annex 2 Designated EHV charges'!$D:$P,COLUMN(G248)+5,FALSE)),"")</f>
        <v/>
      </c>
      <c r="H248" s="52" t="str">
        <f>IFERROR(IF(VLOOKUP($A248,'Annex 2 Designated EHV charges'!$D:$P,COLUMN(H248)+5,FALSE)=0,"",VLOOKUP($A248,'Annex 2 Designated EHV charges'!$D:$P,COLUMN(H248)+5,FALSE)),"")</f>
        <v/>
      </c>
    </row>
    <row r="249" spans="1:8" x14ac:dyDescent="0.25">
      <c r="A249" s="52" t="str">
        <f t="array" ref="A249">IFERROR(INDEX('Annex 2 Designated EHV charges'!$D$11:$D$260, MATCH(0, IF(ISBLANK('Annex 2 Designated EHV charges'!$D$11:$D$260),1, COUNTIF(A$4:$A248, 'Annex 2 Designated EHV charges'!$D$11:$D$260)), 0)),"")</f>
        <v/>
      </c>
      <c r="B249" s="52" t="str">
        <f>IF($A249="","",VLOOKUP($A249,'Annex 2 Designated EHV charges'!$D:$O,2,0))</f>
        <v/>
      </c>
      <c r="C249" s="59" t="str">
        <f>IF($A249="","",VLOOKUP($A249,'Annex 2 Designated EHV charges'!$D:$O,3,0))</f>
        <v/>
      </c>
      <c r="D249" s="59" t="str">
        <f>IF($A249="","",VLOOKUP($A249,'Annex 2 Designated EHV charges'!$D:$O,4,0))</f>
        <v/>
      </c>
      <c r="E249" s="60" t="str">
        <f>IFERROR(IF(VLOOKUP($A249,'Annex 2 Designated EHV charges'!$D:$P,COLUMN(E249)+5,FALSE)=0,"",VLOOKUP($A249,'Annex 2 Designated EHV charges'!$D:$P,COLUMN(E249)+5,FALSE)),"")</f>
        <v/>
      </c>
      <c r="F249" s="61" t="str">
        <f>IFERROR(IF(VLOOKUP($A249,'Annex 2 Designated EHV charges'!$D:$P,COLUMN(F249)+5,FALSE)=0,"",VLOOKUP($A249,'Annex 2 Designated EHV charges'!$D:$P,COLUMN(F249)+5,FALSE)),"")</f>
        <v/>
      </c>
      <c r="G249" s="61" t="str">
        <f>IFERROR(IF(VLOOKUP($A249,'Annex 2 Designated EHV charges'!$D:$P,COLUMN(G249)+5,FALSE)=0,"",VLOOKUP($A249,'Annex 2 Designated EHV charges'!$D:$P,COLUMN(G249)+5,FALSE)),"")</f>
        <v/>
      </c>
      <c r="H249" s="52" t="str">
        <f>IFERROR(IF(VLOOKUP($A249,'Annex 2 Designated EHV charges'!$D:$P,COLUMN(H249)+5,FALSE)=0,"",VLOOKUP($A249,'Annex 2 Designated EHV charges'!$D:$P,COLUMN(H249)+5,FALSE)),"")</f>
        <v/>
      </c>
    </row>
    <row r="250" spans="1:8" x14ac:dyDescent="0.25">
      <c r="A250" s="52" t="str">
        <f t="array" ref="A250">IFERROR(INDEX('Annex 2 Designated EHV charges'!$D$11:$D$260, MATCH(0, IF(ISBLANK('Annex 2 Designated EHV charges'!$D$11:$D$260),1, COUNTIF(A$4:$A249, 'Annex 2 Designated EHV charges'!$D$11:$D$260)), 0)),"")</f>
        <v/>
      </c>
      <c r="B250" s="52" t="str">
        <f>IF($A250="","",VLOOKUP($A250,'Annex 2 Designated EHV charges'!$D:$O,2,0))</f>
        <v/>
      </c>
      <c r="C250" s="59" t="str">
        <f>IF($A250="","",VLOOKUP($A250,'Annex 2 Designated EHV charges'!$D:$O,3,0))</f>
        <v/>
      </c>
      <c r="D250" s="59" t="str">
        <f>IF($A250="","",VLOOKUP($A250,'Annex 2 Designated EHV charges'!$D:$O,4,0))</f>
        <v/>
      </c>
      <c r="E250" s="60" t="str">
        <f>IFERROR(IF(VLOOKUP($A250,'Annex 2 Designated EHV charges'!$D:$P,COLUMN(E250)+5,FALSE)=0,"",VLOOKUP($A250,'Annex 2 Designated EHV charges'!$D:$P,COLUMN(E250)+5,FALSE)),"")</f>
        <v/>
      </c>
      <c r="F250" s="61" t="str">
        <f>IFERROR(IF(VLOOKUP($A250,'Annex 2 Designated EHV charges'!$D:$P,COLUMN(F250)+5,FALSE)=0,"",VLOOKUP($A250,'Annex 2 Designated EHV charges'!$D:$P,COLUMN(F250)+5,FALSE)),"")</f>
        <v/>
      </c>
      <c r="G250" s="61" t="str">
        <f>IFERROR(IF(VLOOKUP($A250,'Annex 2 Designated EHV charges'!$D:$P,COLUMN(G250)+5,FALSE)=0,"",VLOOKUP($A250,'Annex 2 Designated EHV charges'!$D:$P,COLUMN(G250)+5,FALSE)),"")</f>
        <v/>
      </c>
      <c r="H250" s="52" t="str">
        <f>IFERROR(IF(VLOOKUP($A250,'Annex 2 Designated EHV charges'!$D:$P,COLUMN(H250)+5,FALSE)=0,"",VLOOKUP($A250,'Annex 2 Designated EHV charges'!$D:$P,COLUMN(H250)+5,FALSE)),"")</f>
        <v/>
      </c>
    </row>
    <row r="251" spans="1:8" x14ac:dyDescent="0.25">
      <c r="A251" s="52" t="str">
        <f t="array" ref="A251">IFERROR(INDEX('Annex 2 Designated EHV charges'!$D$11:$D$260, MATCH(0, IF(ISBLANK('Annex 2 Designated EHV charges'!$D$11:$D$260),1, COUNTIF(A$4:$A250, 'Annex 2 Designated EHV charges'!$D$11:$D$260)), 0)),"")</f>
        <v/>
      </c>
      <c r="B251" s="52" t="str">
        <f>IF($A251="","",VLOOKUP($A251,'Annex 2 Designated EHV charges'!$D:$O,2,0))</f>
        <v/>
      </c>
      <c r="C251" s="59" t="str">
        <f>IF($A251="","",VLOOKUP($A251,'Annex 2 Designated EHV charges'!$D:$O,3,0))</f>
        <v/>
      </c>
      <c r="D251" s="59" t="str">
        <f>IF($A251="","",VLOOKUP($A251,'Annex 2 Designated EHV charges'!$D:$O,4,0))</f>
        <v/>
      </c>
      <c r="E251" s="60" t="str">
        <f>IFERROR(IF(VLOOKUP($A251,'Annex 2 Designated EHV charges'!$D:$P,COLUMN(E251)+5,FALSE)=0,"",VLOOKUP($A251,'Annex 2 Designated EHV charges'!$D:$P,COLUMN(E251)+5,FALSE)),"")</f>
        <v/>
      </c>
      <c r="F251" s="61" t="str">
        <f>IFERROR(IF(VLOOKUP($A251,'Annex 2 Designated EHV charges'!$D:$P,COLUMN(F251)+5,FALSE)=0,"",VLOOKUP($A251,'Annex 2 Designated EHV charges'!$D:$P,COLUMN(F251)+5,FALSE)),"")</f>
        <v/>
      </c>
      <c r="G251" s="61" t="str">
        <f>IFERROR(IF(VLOOKUP($A251,'Annex 2 Designated EHV charges'!$D:$P,COLUMN(G251)+5,FALSE)=0,"",VLOOKUP($A251,'Annex 2 Designated EHV charges'!$D:$P,COLUMN(G251)+5,FALSE)),"")</f>
        <v/>
      </c>
      <c r="H251" s="52" t="str">
        <f>IFERROR(IF(VLOOKUP($A251,'Annex 2 Designated EHV charges'!$D:$P,COLUMN(H251)+5,FALSE)=0,"",VLOOKUP($A251,'Annex 2 Designated EHV charges'!$D:$P,COLUMN(H251)+5,FALSE)),"")</f>
        <v/>
      </c>
    </row>
    <row r="252" spans="1:8" x14ac:dyDescent="0.25">
      <c r="A252" s="52" t="str">
        <f t="array" ref="A252">IFERROR(INDEX('Annex 2 Designated EHV charges'!$D$11:$D$260, MATCH(0, IF(ISBLANK('Annex 2 Designated EHV charges'!$D$11:$D$260),1, COUNTIF(A$4:$A251, 'Annex 2 Designated EHV charges'!$D$11:$D$260)), 0)),"")</f>
        <v/>
      </c>
      <c r="B252" s="52" t="str">
        <f>IF($A252="","",VLOOKUP($A252,'Annex 2 Designated EHV charges'!$D:$O,2,0))</f>
        <v/>
      </c>
      <c r="C252" s="59" t="str">
        <f>IF($A252="","",VLOOKUP($A252,'Annex 2 Designated EHV charges'!$D:$O,3,0))</f>
        <v/>
      </c>
      <c r="D252" s="59" t="str">
        <f>IF($A252="","",VLOOKUP($A252,'Annex 2 Designated EHV charges'!$D:$O,4,0))</f>
        <v/>
      </c>
      <c r="E252" s="60" t="str">
        <f>IFERROR(IF(VLOOKUP($A252,'Annex 2 Designated EHV charges'!$D:$P,COLUMN(E252)+5,FALSE)=0,"",VLOOKUP($A252,'Annex 2 Designated EHV charges'!$D:$P,COLUMN(E252)+5,FALSE)),"")</f>
        <v/>
      </c>
      <c r="F252" s="61" t="str">
        <f>IFERROR(IF(VLOOKUP($A252,'Annex 2 Designated EHV charges'!$D:$P,COLUMN(F252)+5,FALSE)=0,"",VLOOKUP($A252,'Annex 2 Designated EHV charges'!$D:$P,COLUMN(F252)+5,FALSE)),"")</f>
        <v/>
      </c>
      <c r="G252" s="61" t="str">
        <f>IFERROR(IF(VLOOKUP($A252,'Annex 2 Designated EHV charges'!$D:$P,COLUMN(G252)+5,FALSE)=0,"",VLOOKUP($A252,'Annex 2 Designated EHV charges'!$D:$P,COLUMN(G252)+5,FALSE)),"")</f>
        <v/>
      </c>
      <c r="H252" s="52" t="str">
        <f>IFERROR(IF(VLOOKUP($A252,'Annex 2 Designated EHV charges'!$D:$P,COLUMN(H252)+5,FALSE)=0,"",VLOOKUP($A252,'Annex 2 Designated EHV charges'!$D:$P,COLUMN(H252)+5,FALSE)),"")</f>
        <v/>
      </c>
    </row>
    <row r="253" spans="1:8" x14ac:dyDescent="0.25">
      <c r="A253" s="52" t="str">
        <f t="array" ref="A253">IFERROR(INDEX('Annex 2 Designated EHV charges'!$D$11:$D$260, MATCH(0, IF(ISBLANK('Annex 2 Designated EHV charges'!$D$11:$D$260),1, COUNTIF(A$4:$A252, 'Annex 2 Designated EHV charges'!$D$11:$D$260)), 0)),"")</f>
        <v/>
      </c>
      <c r="B253" s="52" t="str">
        <f>IF($A253="","",VLOOKUP($A253,'Annex 2 Designated EHV charges'!$D:$O,2,0))</f>
        <v/>
      </c>
      <c r="C253" s="59" t="str">
        <f>IF($A253="","",VLOOKUP($A253,'Annex 2 Designated EHV charges'!$D:$O,3,0))</f>
        <v/>
      </c>
      <c r="D253" s="59" t="str">
        <f>IF($A253="","",VLOOKUP($A253,'Annex 2 Designated EHV charges'!$D:$O,4,0))</f>
        <v/>
      </c>
      <c r="E253" s="60" t="str">
        <f>IFERROR(IF(VLOOKUP($A253,'Annex 2 Designated EHV charges'!$D:$P,COLUMN(E253)+5,FALSE)=0,"",VLOOKUP($A253,'Annex 2 Designated EHV charges'!$D:$P,COLUMN(E253)+5,FALSE)),"")</f>
        <v/>
      </c>
      <c r="F253" s="61" t="str">
        <f>IFERROR(IF(VLOOKUP($A253,'Annex 2 Designated EHV charges'!$D:$P,COLUMN(F253)+5,FALSE)=0,"",VLOOKUP($A253,'Annex 2 Designated EHV charges'!$D:$P,COLUMN(F253)+5,FALSE)),"")</f>
        <v/>
      </c>
      <c r="G253" s="61" t="str">
        <f>IFERROR(IF(VLOOKUP($A253,'Annex 2 Designated EHV charges'!$D:$P,COLUMN(G253)+5,FALSE)=0,"",VLOOKUP($A253,'Annex 2 Designated EHV charges'!$D:$P,COLUMN(G253)+5,FALSE)),"")</f>
        <v/>
      </c>
      <c r="H253" s="52" t="str">
        <f>IFERROR(IF(VLOOKUP($A253,'Annex 2 Designated EHV charges'!$D:$P,COLUMN(H253)+5,FALSE)=0,"",VLOOKUP($A253,'Annex 2 Designated EHV charges'!$D:$P,COLUMN(H253)+5,FALSE)),"")</f>
        <v/>
      </c>
    </row>
    <row r="254" spans="1:8" x14ac:dyDescent="0.25">
      <c r="A254" s="52" t="str">
        <f t="array" ref="A254">IFERROR(INDEX('Annex 2 Designated EHV charges'!$D$11:$D$260, MATCH(0, IF(ISBLANK('Annex 2 Designated EHV charges'!$D$11:$D$260),1, COUNTIF(A$4:$A253, 'Annex 2 Designated EHV charges'!$D$11:$D$260)), 0)),"")</f>
        <v/>
      </c>
      <c r="B254" s="52" t="str">
        <f>IF($A254="","",VLOOKUP($A254,'Annex 2 Designated EHV charges'!$D:$O,2,0))</f>
        <v/>
      </c>
      <c r="C254" s="59" t="str">
        <f>IF($A254="","",VLOOKUP($A254,'Annex 2 Designated EHV charges'!$D:$O,3,0))</f>
        <v/>
      </c>
      <c r="D254" s="59" t="str">
        <f>IF($A254="","",VLOOKUP($A254,'Annex 2 Designated EHV charges'!$D:$O,4,0))</f>
        <v/>
      </c>
      <c r="E254" s="60" t="str">
        <f>IFERROR(IF(VLOOKUP($A254,'Annex 2 Designated EHV charges'!$D:$P,COLUMN(E254)+5,FALSE)=0,"",VLOOKUP($A254,'Annex 2 Designated EHV charges'!$D:$P,COLUMN(E254)+5,FALSE)),"")</f>
        <v/>
      </c>
      <c r="F254" s="61" t="str">
        <f>IFERROR(IF(VLOOKUP($A254,'Annex 2 Designated EHV charges'!$D:$P,COLUMN(F254)+5,FALSE)=0,"",VLOOKUP($A254,'Annex 2 Designated EHV charges'!$D:$P,COLUMN(F254)+5,FALSE)),"")</f>
        <v/>
      </c>
      <c r="G254" s="61" t="str">
        <f>IFERROR(IF(VLOOKUP($A254,'Annex 2 Designated EHV charges'!$D:$P,COLUMN(G254)+5,FALSE)=0,"",VLOOKUP($A254,'Annex 2 Designated EHV charges'!$D:$P,COLUMN(G254)+5,FALSE)),"")</f>
        <v/>
      </c>
      <c r="H254" s="52" t="str">
        <f>IFERROR(IF(VLOOKUP($A254,'Annex 2 Designated EHV charges'!$D:$P,COLUMN(H254)+5,FALSE)=0,"",VLOOKUP($A254,'Annex 2 Designated EHV charges'!$D:$P,COLUMN(H254)+5,FALSE)),"")</f>
        <v/>
      </c>
    </row>
  </sheetData>
  <mergeCells count="2">
    <mergeCell ref="A2:H2"/>
    <mergeCell ref="A1:H1"/>
  </mergeCells>
  <pageMargins left="0.39370078740157483" right="0.39370078740157483" top="0.51181102362204722" bottom="0.74803149606299213" header="0.27559055118110237" footer="0.27559055118110237"/>
  <pageSetup paperSize="9" scale="90" fitToHeight="0" orientation="landscape" r:id="rId1"/>
  <headerFooter scaleWithDoc="0">
    <oddHeader>&amp;LAnnex 2b - Schedule of Export Charges for use of the Distribution System by Designated EHV Properties (including LDNOs with Designated EHV Properties/end-users).</oddHeader>
    <oddFooter xml:space="preserve">&amp;L&amp;8Note: The list of MPANs / MSIDs provided may be incomplete; the DNO reserves the right to apply the listed charges to any other MPANs / MSIDs associated with the site.
</oddFooter>
    <firstHeader>&amp;L
Annex 2b - Schedule of Export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1"/>
  <sheetViews>
    <sheetView zoomScale="80" zoomScaleNormal="80" zoomScaleSheetLayoutView="100" workbookViewId="0">
      <selection activeCell="B21" sqref="B21:J21"/>
    </sheetView>
  </sheetViews>
  <sheetFormatPr defaultRowHeight="13.2" x14ac:dyDescent="0.25"/>
  <cols>
    <col min="1" max="1" width="27.44140625" customWidth="1"/>
    <col min="2" max="2" width="11" customWidth="1"/>
    <col min="4" max="10" width="16.5546875" customWidth="1"/>
  </cols>
  <sheetData>
    <row r="1" spans="1:12" s="2" customFormat="1" ht="27.75" customHeight="1" x14ac:dyDescent="0.25">
      <c r="A1" s="13" t="s">
        <v>30</v>
      </c>
      <c r="B1" s="3"/>
      <c r="D1" s="3"/>
      <c r="E1" s="3"/>
      <c r="F1" s="3"/>
      <c r="G1" s="8"/>
      <c r="H1" s="4"/>
      <c r="I1" s="4"/>
    </row>
    <row r="2" spans="1:12" s="2" customFormat="1" ht="27" customHeight="1" x14ac:dyDescent="0.25">
      <c r="A2" s="225" t="str">
        <f>Overview!B4&amp; " - Effective from "&amp;Overview!D4&amp;" - "&amp;Overview!E4&amp;" LV and HV tariffs"</f>
        <v>Fulcrum Electricity Assets Ltd - GSP_E  - Effective from 1 April 2025 - Final LV and HV tariffs</v>
      </c>
      <c r="B2" s="225"/>
      <c r="C2" s="225"/>
      <c r="D2" s="225"/>
      <c r="E2" s="225"/>
      <c r="F2" s="225"/>
      <c r="G2" s="225"/>
      <c r="H2" s="225"/>
      <c r="I2" s="225"/>
      <c r="J2" s="225"/>
      <c r="K2" s="4"/>
      <c r="L2" s="4"/>
    </row>
    <row r="3" spans="1:12" s="2" customFormat="1" ht="27" customHeight="1" x14ac:dyDescent="0.25">
      <c r="A3" s="249" t="s">
        <v>209</v>
      </c>
      <c r="B3" s="249"/>
      <c r="C3" s="249"/>
      <c r="D3" s="249"/>
      <c r="E3" s="249"/>
      <c r="F3" s="249"/>
      <c r="G3" s="249"/>
      <c r="H3" s="249"/>
      <c r="I3" s="249"/>
      <c r="J3" s="249"/>
      <c r="K3" s="4"/>
      <c r="L3" s="4"/>
    </row>
    <row r="4" spans="1:12" s="2" customFormat="1" ht="71.25" customHeight="1" x14ac:dyDescent="0.25">
      <c r="A4" s="15"/>
      <c r="B4" s="28" t="s">
        <v>0</v>
      </c>
      <c r="C4" s="14" t="s">
        <v>35</v>
      </c>
      <c r="D4" s="54" t="s">
        <v>210</v>
      </c>
      <c r="E4" s="54" t="s">
        <v>212</v>
      </c>
      <c r="F4" s="54" t="s">
        <v>211</v>
      </c>
      <c r="G4" s="14" t="s">
        <v>36</v>
      </c>
      <c r="H4" s="14"/>
      <c r="I4" s="14"/>
      <c r="J4" s="14"/>
      <c r="K4" s="4"/>
      <c r="L4" s="4"/>
    </row>
    <row r="5" spans="1:12" s="2" customFormat="1" ht="32.25" customHeight="1" x14ac:dyDescent="0.25">
      <c r="A5" s="16"/>
      <c r="B5" s="27"/>
      <c r="C5" s="17"/>
      <c r="D5" s="18"/>
      <c r="E5" s="18"/>
      <c r="F5" s="18"/>
      <c r="G5" s="19"/>
      <c r="H5" s="26"/>
      <c r="I5" s="26"/>
      <c r="J5" s="26"/>
      <c r="K5" s="4"/>
      <c r="L5" s="4"/>
    </row>
    <row r="6" spans="1:12" x14ac:dyDescent="0.25">
      <c r="A6" s="250" t="s">
        <v>1</v>
      </c>
      <c r="B6" s="247" t="s">
        <v>2</v>
      </c>
      <c r="C6" s="247"/>
      <c r="D6" s="247"/>
      <c r="E6" s="247"/>
      <c r="F6" s="247"/>
      <c r="G6" s="247"/>
      <c r="H6" s="248"/>
      <c r="I6" s="248"/>
      <c r="J6" s="248"/>
    </row>
    <row r="7" spans="1:12" x14ac:dyDescent="0.25">
      <c r="A7" s="250"/>
      <c r="B7" s="247"/>
      <c r="C7" s="247"/>
      <c r="D7" s="247"/>
      <c r="E7" s="247"/>
      <c r="F7" s="247"/>
      <c r="G7" s="247"/>
      <c r="H7" s="248"/>
      <c r="I7" s="248"/>
      <c r="J7" s="248"/>
    </row>
    <row r="8" spans="1:12" x14ac:dyDescent="0.25">
      <c r="A8" s="250"/>
      <c r="B8" s="247"/>
      <c r="C8" s="247"/>
      <c r="D8" s="247"/>
      <c r="E8" s="247"/>
      <c r="F8" s="247"/>
      <c r="G8" s="247"/>
      <c r="H8" s="248"/>
      <c r="I8" s="248"/>
      <c r="J8" s="248"/>
    </row>
    <row r="9" spans="1:12" x14ac:dyDescent="0.25">
      <c r="A9" s="49"/>
      <c r="B9" s="49"/>
      <c r="C9" s="49"/>
      <c r="D9" s="49"/>
      <c r="E9" s="49"/>
      <c r="F9" s="49"/>
      <c r="G9" s="49"/>
      <c r="H9" s="49"/>
      <c r="I9" s="49"/>
      <c r="J9" s="49"/>
    </row>
    <row r="10" spans="1:12" x14ac:dyDescent="0.25">
      <c r="A10" s="49"/>
      <c r="B10" s="49"/>
      <c r="C10" s="49"/>
      <c r="D10" s="49"/>
      <c r="E10" s="49"/>
      <c r="F10" s="49"/>
      <c r="G10" s="49"/>
      <c r="H10" s="49"/>
      <c r="I10" s="49"/>
      <c r="J10" s="49"/>
    </row>
    <row r="11" spans="1:12" s="2" customFormat="1" ht="27" customHeight="1" x14ac:dyDescent="0.25">
      <c r="A11" s="249" t="s">
        <v>206</v>
      </c>
      <c r="B11" s="249"/>
      <c r="C11" s="249"/>
      <c r="D11" s="249"/>
      <c r="E11" s="249"/>
      <c r="F11" s="249"/>
      <c r="G11" s="249"/>
      <c r="H11" s="249"/>
      <c r="I11" s="249"/>
      <c r="J11" s="249"/>
      <c r="K11" s="4"/>
      <c r="L11" s="4"/>
    </row>
    <row r="12" spans="1:12" s="2" customFormat="1" ht="58.5" customHeight="1" x14ac:dyDescent="0.25">
      <c r="A12" s="15"/>
      <c r="B12" s="28" t="s">
        <v>0</v>
      </c>
      <c r="C12" s="14" t="s">
        <v>35</v>
      </c>
      <c r="D12" s="54" t="s">
        <v>210</v>
      </c>
      <c r="E12" s="54" t="s">
        <v>212</v>
      </c>
      <c r="F12" s="54" t="s">
        <v>211</v>
      </c>
      <c r="G12" s="14" t="s">
        <v>36</v>
      </c>
      <c r="H12" s="14" t="s">
        <v>37</v>
      </c>
      <c r="I12" s="28" t="s">
        <v>176</v>
      </c>
      <c r="J12" s="14" t="s">
        <v>64</v>
      </c>
      <c r="K12" s="4"/>
      <c r="L12" s="4"/>
    </row>
    <row r="13" spans="1:12" s="2" customFormat="1" ht="32.25" customHeight="1" x14ac:dyDescent="0.25">
      <c r="A13" s="16"/>
      <c r="B13" s="27"/>
      <c r="C13" s="17">
        <v>0</v>
      </c>
      <c r="D13" s="18"/>
      <c r="E13" s="18"/>
      <c r="F13" s="18"/>
      <c r="G13" s="19"/>
      <c r="H13" s="19"/>
      <c r="I13" s="19"/>
      <c r="J13" s="18"/>
      <c r="K13" s="4"/>
      <c r="L13" s="4"/>
    </row>
    <row r="14" spans="1:12" x14ac:dyDescent="0.25">
      <c r="A14" s="250" t="s">
        <v>1</v>
      </c>
      <c r="B14" s="251" t="s">
        <v>19</v>
      </c>
      <c r="C14" s="251"/>
      <c r="D14" s="251"/>
      <c r="E14" s="251"/>
      <c r="F14" s="251"/>
      <c r="G14" s="251"/>
      <c r="H14" s="252"/>
      <c r="I14" s="252"/>
      <c r="J14" s="252"/>
    </row>
    <row r="15" spans="1:12" x14ac:dyDescent="0.25">
      <c r="A15" s="250"/>
      <c r="B15" s="247" t="s">
        <v>2</v>
      </c>
      <c r="C15" s="247"/>
      <c r="D15" s="247"/>
      <c r="E15" s="247"/>
      <c r="F15" s="247"/>
      <c r="G15" s="247"/>
      <c r="H15" s="248"/>
      <c r="I15" s="248"/>
      <c r="J15" s="248"/>
    </row>
    <row r="16" spans="1:12" x14ac:dyDescent="0.25">
      <c r="A16" s="250"/>
      <c r="B16" s="247" t="s">
        <v>71</v>
      </c>
      <c r="C16" s="247"/>
      <c r="D16" s="247"/>
      <c r="E16" s="247"/>
      <c r="F16" s="247"/>
      <c r="G16" s="247"/>
      <c r="H16" s="248"/>
      <c r="I16" s="248"/>
      <c r="J16" s="248"/>
    </row>
    <row r="17" spans="1:10" x14ac:dyDescent="0.25">
      <c r="A17" s="253"/>
      <c r="B17" s="247" t="s">
        <v>72</v>
      </c>
      <c r="C17" s="247"/>
      <c r="D17" s="247"/>
      <c r="E17" s="247"/>
      <c r="F17" s="247"/>
      <c r="G17" s="247"/>
      <c r="H17" s="248"/>
      <c r="I17" s="248"/>
      <c r="J17" s="248"/>
    </row>
    <row r="18" spans="1:10" x14ac:dyDescent="0.25">
      <c r="A18" s="253"/>
      <c r="B18" s="247" t="s">
        <v>73</v>
      </c>
      <c r="C18" s="247"/>
      <c r="D18" s="247"/>
      <c r="E18" s="247"/>
      <c r="F18" s="247"/>
      <c r="G18" s="247"/>
      <c r="H18" s="248"/>
      <c r="I18" s="248"/>
      <c r="J18" s="248"/>
    </row>
    <row r="19" spans="1:10" x14ac:dyDescent="0.25">
      <c r="A19" s="253"/>
      <c r="B19" s="247" t="s">
        <v>3</v>
      </c>
      <c r="C19" s="247"/>
      <c r="D19" s="247"/>
      <c r="E19" s="247"/>
      <c r="F19" s="247"/>
      <c r="G19" s="247"/>
      <c r="H19" s="248"/>
      <c r="I19" s="248"/>
      <c r="J19" s="248"/>
    </row>
    <row r="20" spans="1:10" x14ac:dyDescent="0.25">
      <c r="A20" s="253"/>
      <c r="B20" s="247"/>
      <c r="C20" s="247"/>
      <c r="D20" s="247"/>
      <c r="E20" s="247"/>
      <c r="F20" s="247"/>
      <c r="G20" s="247"/>
      <c r="H20" s="248"/>
      <c r="I20" s="248"/>
      <c r="J20" s="248"/>
    </row>
    <row r="21" spans="1:10" x14ac:dyDescent="0.25">
      <c r="A21" s="253"/>
      <c r="B21" s="247" t="s">
        <v>4</v>
      </c>
      <c r="C21" s="247"/>
      <c r="D21" s="247"/>
      <c r="E21" s="247"/>
      <c r="F21" s="247"/>
      <c r="G21" s="247"/>
      <c r="H21" s="248"/>
      <c r="I21" s="248"/>
      <c r="J21" s="248"/>
    </row>
  </sheetData>
  <customSheetViews>
    <customSheetView guid="{5032A364-B81A-48DA-88DA-AB3B86B47EE9}" scale="80" fitToPage="1">
      <selection activeCell="A2" sqref="A2:J2"/>
      <pageMargins left="0.70866141732283472" right="0.70866141732283472" top="1.0236220472440944" bottom="0.74803149606299213" header="0.31496062992125984" footer="0.31496062992125984"/>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6">
    <mergeCell ref="B19:J19"/>
    <mergeCell ref="B20:J20"/>
    <mergeCell ref="B21:J21"/>
    <mergeCell ref="B18:J18"/>
    <mergeCell ref="A2:J2"/>
    <mergeCell ref="A3:J3"/>
    <mergeCell ref="B6:J6"/>
    <mergeCell ref="B7:J7"/>
    <mergeCell ref="B17:J17"/>
    <mergeCell ref="B8:J8"/>
    <mergeCell ref="A6:A8"/>
    <mergeCell ref="A11:J11"/>
    <mergeCell ref="B14:J14"/>
    <mergeCell ref="B15:J15"/>
    <mergeCell ref="B16:J16"/>
    <mergeCell ref="A14:A21"/>
  </mergeCells>
  <phoneticPr fontId="10"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70" zoomScaleNormal="70" zoomScaleSheetLayoutView="85" workbookViewId="0">
      <selection activeCell="B36" sqref="B36"/>
    </sheetView>
  </sheetViews>
  <sheetFormatPr defaultColWidth="9.109375" defaultRowHeight="27.75" customHeight="1" x14ac:dyDescent="0.25"/>
  <cols>
    <col min="1" max="1" width="58" style="2" bestFit="1" customWidth="1"/>
    <col min="2" max="2" width="17.6640625" style="3" customWidth="1"/>
    <col min="3" max="4" width="17.6640625" style="2" customWidth="1"/>
    <col min="5" max="7" width="17.6640625" style="3" customWidth="1"/>
    <col min="8" max="9" width="17.6640625" style="7" customWidth="1"/>
    <col min="10" max="10" width="17.6640625" style="4" customWidth="1"/>
    <col min="11" max="11" width="15.5546875" style="4" customWidth="1"/>
    <col min="12" max="17" width="15.5546875" style="2" customWidth="1"/>
    <col min="18" max="16384" width="9.109375" style="2"/>
  </cols>
  <sheetData>
    <row r="1" spans="1:13" ht="27.75" customHeight="1" x14ac:dyDescent="0.25">
      <c r="A1" s="13" t="s">
        <v>30</v>
      </c>
      <c r="B1" s="257" t="s">
        <v>172</v>
      </c>
      <c r="C1" s="258"/>
      <c r="D1" s="258"/>
      <c r="F1" s="259" t="s">
        <v>175</v>
      </c>
      <c r="G1" s="260"/>
      <c r="H1" s="261"/>
      <c r="I1" s="4"/>
      <c r="J1" s="2"/>
      <c r="K1" s="2"/>
    </row>
    <row r="2" spans="1:13" ht="31.5" customHeight="1" x14ac:dyDescent="0.25">
      <c r="A2" s="262" t="str">
        <f>Overview!B4&amp; " - Effective from "&amp;Overview!D4&amp;" - "&amp;Overview!E4&amp;" LDNO tariffs"</f>
        <v>Fulcrum Electricity Assets Ltd - GSP_E  - Effective from 1 April 2025 - Final LDNO tariffs</v>
      </c>
      <c r="B2" s="262"/>
      <c r="C2" s="262"/>
      <c r="D2" s="262"/>
      <c r="E2" s="262"/>
      <c r="F2" s="262"/>
      <c r="G2" s="262"/>
      <c r="H2" s="262"/>
      <c r="I2" s="262"/>
      <c r="J2" s="262"/>
    </row>
    <row r="3" spans="1:13" ht="8.25" customHeight="1" x14ac:dyDescent="0.25">
      <c r="A3" s="82"/>
      <c r="B3" s="82"/>
      <c r="C3" s="82"/>
      <c r="D3" s="82"/>
      <c r="E3" s="82"/>
      <c r="F3" s="82"/>
      <c r="G3" s="82"/>
      <c r="H3" s="82"/>
      <c r="I3" s="82"/>
      <c r="J3" s="82"/>
    </row>
    <row r="4" spans="1:13" ht="27" customHeight="1" x14ac:dyDescent="0.25">
      <c r="A4" s="225" t="s">
        <v>207</v>
      </c>
      <c r="B4" s="225"/>
      <c r="C4" s="225"/>
      <c r="D4" s="225"/>
      <c r="E4" s="85"/>
      <c r="F4" s="225" t="s">
        <v>208</v>
      </c>
      <c r="G4" s="225"/>
      <c r="H4" s="225"/>
      <c r="I4" s="225"/>
      <c r="J4" s="225"/>
      <c r="L4" s="4"/>
    </row>
    <row r="5" spans="1:13" ht="32.25" customHeight="1" x14ac:dyDescent="0.25">
      <c r="A5" s="71" t="s">
        <v>19</v>
      </c>
      <c r="B5" s="76" t="s">
        <v>102</v>
      </c>
      <c r="C5" s="90" t="s">
        <v>103</v>
      </c>
      <c r="D5" s="73" t="s">
        <v>104</v>
      </c>
      <c r="E5" s="80"/>
      <c r="F5" s="229"/>
      <c r="G5" s="230"/>
      <c r="H5" s="77" t="s">
        <v>108</v>
      </c>
      <c r="I5" s="78" t="s">
        <v>109</v>
      </c>
      <c r="J5" s="73" t="s">
        <v>104</v>
      </c>
      <c r="K5" s="80"/>
      <c r="L5" s="4"/>
      <c r="M5" s="4"/>
    </row>
    <row r="6" spans="1:13" ht="56.25" customHeight="1" x14ac:dyDescent="0.25">
      <c r="A6" s="74" t="s">
        <v>105</v>
      </c>
      <c r="B6" s="79" t="s">
        <v>750</v>
      </c>
      <c r="C6" s="79" t="s">
        <v>745</v>
      </c>
      <c r="D6" s="79" t="s">
        <v>746</v>
      </c>
      <c r="E6" s="80"/>
      <c r="F6" s="265" t="s">
        <v>748</v>
      </c>
      <c r="G6" s="265"/>
      <c r="H6" s="185" t="s">
        <v>750</v>
      </c>
      <c r="I6" s="185" t="s">
        <v>745</v>
      </c>
      <c r="J6" s="185" t="s">
        <v>746</v>
      </c>
      <c r="K6" s="80"/>
      <c r="L6" s="4"/>
      <c r="M6" s="4"/>
    </row>
    <row r="7" spans="1:13" ht="56.25" customHeight="1" x14ac:dyDescent="0.25">
      <c r="A7" s="74" t="s">
        <v>26</v>
      </c>
      <c r="B7" s="21" t="s">
        <v>752</v>
      </c>
      <c r="C7" s="83" t="s">
        <v>752</v>
      </c>
      <c r="D7" s="79" t="s">
        <v>747</v>
      </c>
      <c r="E7" s="80"/>
      <c r="F7" s="265" t="s">
        <v>749</v>
      </c>
      <c r="G7" s="265"/>
      <c r="H7" s="186" t="s">
        <v>752</v>
      </c>
      <c r="I7" s="185" t="s">
        <v>751</v>
      </c>
      <c r="J7" s="185" t="s">
        <v>746</v>
      </c>
      <c r="K7" s="80"/>
      <c r="L7" s="4"/>
      <c r="M7" s="4"/>
    </row>
    <row r="8" spans="1:13" ht="55.5" customHeight="1" x14ac:dyDescent="0.25">
      <c r="A8" s="75" t="s">
        <v>24</v>
      </c>
      <c r="B8" s="218" t="s">
        <v>25</v>
      </c>
      <c r="C8" s="219"/>
      <c r="D8" s="220"/>
      <c r="E8" s="80"/>
      <c r="F8" s="265" t="s">
        <v>26</v>
      </c>
      <c r="G8" s="265"/>
      <c r="H8" s="186" t="s">
        <v>752</v>
      </c>
      <c r="I8" s="186" t="s">
        <v>752</v>
      </c>
      <c r="J8" s="185" t="s">
        <v>747</v>
      </c>
      <c r="K8" s="80"/>
      <c r="L8" s="4"/>
      <c r="M8" s="4"/>
    </row>
    <row r="9" spans="1:13" s="72" customFormat="1" ht="55.5" customHeight="1" x14ac:dyDescent="0.25">
      <c r="E9" s="84"/>
      <c r="F9" s="263" t="s">
        <v>24</v>
      </c>
      <c r="G9" s="264"/>
      <c r="H9" s="254" t="s">
        <v>25</v>
      </c>
      <c r="I9" s="255"/>
      <c r="J9" s="256"/>
      <c r="K9" s="80"/>
      <c r="L9" s="49"/>
      <c r="M9" s="49"/>
    </row>
    <row r="13" spans="1:13" ht="39.6" x14ac:dyDescent="0.25">
      <c r="A13" s="28" t="s">
        <v>174</v>
      </c>
      <c r="B13" s="28" t="s">
        <v>517</v>
      </c>
      <c r="C13" s="14" t="s">
        <v>35</v>
      </c>
      <c r="D13" s="54" t="s">
        <v>210</v>
      </c>
      <c r="E13" s="54" t="s">
        <v>212</v>
      </c>
      <c r="F13" s="54" t="s">
        <v>211</v>
      </c>
      <c r="G13" s="14" t="s">
        <v>36</v>
      </c>
      <c r="H13" s="14" t="s">
        <v>37</v>
      </c>
      <c r="I13" s="14" t="s">
        <v>176</v>
      </c>
      <c r="J13" s="14" t="s">
        <v>64</v>
      </c>
    </row>
    <row r="14" spans="1:13" ht="27.75" customHeight="1" x14ac:dyDescent="0.25">
      <c r="A14" s="161" t="s">
        <v>660</v>
      </c>
      <c r="B14" s="27" t="s">
        <v>1212</v>
      </c>
      <c r="C14" s="162" t="s">
        <v>641</v>
      </c>
      <c r="D14" s="133">
        <v>6.5060000000000002</v>
      </c>
      <c r="E14" s="134">
        <v>1.0720000000000001</v>
      </c>
      <c r="F14" s="135">
        <v>0.159</v>
      </c>
      <c r="G14" s="163">
        <v>7.84</v>
      </c>
      <c r="H14" s="192">
        <v>0</v>
      </c>
      <c r="I14" s="192">
        <v>0</v>
      </c>
      <c r="J14" s="192">
        <v>0</v>
      </c>
    </row>
    <row r="15" spans="1:13" ht="27.75" customHeight="1" x14ac:dyDescent="0.25">
      <c r="A15" s="161" t="s">
        <v>702</v>
      </c>
      <c r="B15" s="27" t="s">
        <v>1190</v>
      </c>
      <c r="C15" s="162" t="s">
        <v>467</v>
      </c>
      <c r="D15" s="133">
        <v>6.5060000000000002</v>
      </c>
      <c r="E15" s="134">
        <v>1.0720000000000001</v>
      </c>
      <c r="F15" s="135">
        <v>0.159</v>
      </c>
      <c r="G15" s="192">
        <v>0</v>
      </c>
      <c r="H15" s="192">
        <v>0</v>
      </c>
      <c r="I15" s="192">
        <v>0</v>
      </c>
      <c r="J15" s="192">
        <v>0</v>
      </c>
    </row>
    <row r="16" spans="1:13" ht="27.75" customHeight="1" x14ac:dyDescent="0.25">
      <c r="A16" s="161" t="s">
        <v>661</v>
      </c>
      <c r="B16" s="27" t="s">
        <v>1213</v>
      </c>
      <c r="C16" s="162" t="s">
        <v>640</v>
      </c>
      <c r="D16" s="133">
        <v>6.3810000000000002</v>
      </c>
      <c r="E16" s="134">
        <v>1.0509999999999999</v>
      </c>
      <c r="F16" s="135">
        <v>0.156</v>
      </c>
      <c r="G16" s="163">
        <v>9.48</v>
      </c>
      <c r="H16" s="192">
        <v>0</v>
      </c>
      <c r="I16" s="192">
        <v>0</v>
      </c>
      <c r="J16" s="192">
        <v>0</v>
      </c>
    </row>
    <row r="17" spans="1:10" ht="27.75" customHeight="1" x14ac:dyDescent="0.25">
      <c r="A17" s="161" t="s">
        <v>662</v>
      </c>
      <c r="B17" s="27" t="s">
        <v>1214</v>
      </c>
      <c r="C17" s="162" t="s">
        <v>640</v>
      </c>
      <c r="D17" s="133">
        <v>6.3810000000000002</v>
      </c>
      <c r="E17" s="134">
        <v>1.0509999999999999</v>
      </c>
      <c r="F17" s="135">
        <v>0.156</v>
      </c>
      <c r="G17" s="163">
        <v>11.86</v>
      </c>
      <c r="H17" s="192">
        <v>0</v>
      </c>
      <c r="I17" s="192">
        <v>0</v>
      </c>
      <c r="J17" s="192">
        <v>0</v>
      </c>
    </row>
    <row r="18" spans="1:10" ht="27.75" customHeight="1" x14ac:dyDescent="0.25">
      <c r="A18" s="161" t="s">
        <v>663</v>
      </c>
      <c r="B18" s="27" t="s">
        <v>1215</v>
      </c>
      <c r="C18" s="162" t="s">
        <v>640</v>
      </c>
      <c r="D18" s="133">
        <v>6.3810000000000002</v>
      </c>
      <c r="E18" s="134">
        <v>1.0509999999999999</v>
      </c>
      <c r="F18" s="135">
        <v>0.156</v>
      </c>
      <c r="G18" s="163">
        <v>13.66</v>
      </c>
      <c r="H18" s="192">
        <v>0</v>
      </c>
      <c r="I18" s="192">
        <v>0</v>
      </c>
      <c r="J18" s="192">
        <v>0</v>
      </c>
    </row>
    <row r="19" spans="1:10" ht="27.75" customHeight="1" x14ac:dyDescent="0.25">
      <c r="A19" s="161" t="s">
        <v>664</v>
      </c>
      <c r="B19" s="27" t="s">
        <v>1216</v>
      </c>
      <c r="C19" s="162" t="s">
        <v>640</v>
      </c>
      <c r="D19" s="133">
        <v>6.3810000000000002</v>
      </c>
      <c r="E19" s="134">
        <v>1.0509999999999999</v>
      </c>
      <c r="F19" s="135">
        <v>0.156</v>
      </c>
      <c r="G19" s="163">
        <v>18.260000000000002</v>
      </c>
      <c r="H19" s="192">
        <v>0</v>
      </c>
      <c r="I19" s="192">
        <v>0</v>
      </c>
      <c r="J19" s="192">
        <v>0</v>
      </c>
    </row>
    <row r="20" spans="1:10" ht="27.75" customHeight="1" x14ac:dyDescent="0.25">
      <c r="A20" s="161" t="s">
        <v>665</v>
      </c>
      <c r="B20" s="27" t="s">
        <v>1217</v>
      </c>
      <c r="C20" s="162" t="s">
        <v>640</v>
      </c>
      <c r="D20" s="133">
        <v>6.3810000000000002</v>
      </c>
      <c r="E20" s="134">
        <v>1.0509999999999999</v>
      </c>
      <c r="F20" s="135">
        <v>0.156</v>
      </c>
      <c r="G20" s="163">
        <v>34.64</v>
      </c>
      <c r="H20" s="192">
        <v>0</v>
      </c>
      <c r="I20" s="192">
        <v>0</v>
      </c>
      <c r="J20" s="192">
        <v>0</v>
      </c>
    </row>
    <row r="21" spans="1:10" ht="27.75" customHeight="1" x14ac:dyDescent="0.25">
      <c r="A21" s="161" t="s">
        <v>471</v>
      </c>
      <c r="B21" s="27" t="s">
        <v>1191</v>
      </c>
      <c r="C21" s="162" t="s">
        <v>468</v>
      </c>
      <c r="D21" s="133">
        <v>6.3810000000000002</v>
      </c>
      <c r="E21" s="134">
        <v>1.0509999999999999</v>
      </c>
      <c r="F21" s="135">
        <v>0.156</v>
      </c>
      <c r="G21" s="192">
        <v>0</v>
      </c>
      <c r="H21" s="192">
        <v>0</v>
      </c>
      <c r="I21" s="192">
        <v>0</v>
      </c>
      <c r="J21" s="192">
        <v>0</v>
      </c>
    </row>
    <row r="22" spans="1:10" ht="27.75" customHeight="1" x14ac:dyDescent="0.25">
      <c r="A22" s="161" t="s">
        <v>538</v>
      </c>
      <c r="B22" s="27" t="s">
        <v>1192</v>
      </c>
      <c r="C22" s="162">
        <v>0</v>
      </c>
      <c r="D22" s="133">
        <v>3.9239999999999999</v>
      </c>
      <c r="E22" s="134">
        <v>0.63600000000000001</v>
      </c>
      <c r="F22" s="135">
        <v>8.7999999999999995E-2</v>
      </c>
      <c r="G22" s="163">
        <v>10.11</v>
      </c>
      <c r="H22" s="163">
        <v>7.05</v>
      </c>
      <c r="I22" s="165">
        <v>7.05</v>
      </c>
      <c r="J22" s="43">
        <v>0.10199999999999999</v>
      </c>
    </row>
    <row r="23" spans="1:10" ht="27.75" customHeight="1" x14ac:dyDescent="0.25">
      <c r="A23" s="161" t="s">
        <v>539</v>
      </c>
      <c r="B23" s="27" t="s">
        <v>1193</v>
      </c>
      <c r="C23" s="162">
        <v>0</v>
      </c>
      <c r="D23" s="133">
        <v>3.9239999999999999</v>
      </c>
      <c r="E23" s="134">
        <v>0.63600000000000001</v>
      </c>
      <c r="F23" s="135">
        <v>8.7999999999999995E-2</v>
      </c>
      <c r="G23" s="163">
        <v>55.04</v>
      </c>
      <c r="H23" s="163">
        <v>7.05</v>
      </c>
      <c r="I23" s="165">
        <v>7.05</v>
      </c>
      <c r="J23" s="43">
        <v>0.10199999999999999</v>
      </c>
    </row>
    <row r="24" spans="1:10" ht="27.75" customHeight="1" x14ac:dyDescent="0.25">
      <c r="A24" s="161" t="s">
        <v>540</v>
      </c>
      <c r="B24" s="27" t="s">
        <v>1194</v>
      </c>
      <c r="C24" s="162">
        <v>0</v>
      </c>
      <c r="D24" s="133">
        <v>3.9239999999999999</v>
      </c>
      <c r="E24" s="134">
        <v>0.63600000000000001</v>
      </c>
      <c r="F24" s="135">
        <v>8.7999999999999995E-2</v>
      </c>
      <c r="G24" s="163">
        <v>89.99</v>
      </c>
      <c r="H24" s="163">
        <v>7.05</v>
      </c>
      <c r="I24" s="165">
        <v>7.05</v>
      </c>
      <c r="J24" s="43">
        <v>0.10199999999999999</v>
      </c>
    </row>
    <row r="25" spans="1:10" ht="27.75" customHeight="1" x14ac:dyDescent="0.25">
      <c r="A25" s="161" t="s">
        <v>541</v>
      </c>
      <c r="B25" s="27" t="s">
        <v>1195</v>
      </c>
      <c r="C25" s="162">
        <v>0</v>
      </c>
      <c r="D25" s="133">
        <v>3.9239999999999999</v>
      </c>
      <c r="E25" s="134">
        <v>0.63600000000000001</v>
      </c>
      <c r="F25" s="135">
        <v>8.7999999999999995E-2</v>
      </c>
      <c r="G25" s="163">
        <v>134.37</v>
      </c>
      <c r="H25" s="163">
        <v>7.05</v>
      </c>
      <c r="I25" s="165">
        <v>7.05</v>
      </c>
      <c r="J25" s="43">
        <v>0.10199999999999999</v>
      </c>
    </row>
    <row r="26" spans="1:10" ht="27.75" customHeight="1" x14ac:dyDescent="0.25">
      <c r="A26" s="161" t="s">
        <v>542</v>
      </c>
      <c r="B26" s="27" t="s">
        <v>1196</v>
      </c>
      <c r="C26" s="162">
        <v>0</v>
      </c>
      <c r="D26" s="133">
        <v>3.9239999999999999</v>
      </c>
      <c r="E26" s="134">
        <v>0.63600000000000001</v>
      </c>
      <c r="F26" s="135">
        <v>8.7999999999999995E-2</v>
      </c>
      <c r="G26" s="163">
        <v>234.28</v>
      </c>
      <c r="H26" s="163">
        <v>7.05</v>
      </c>
      <c r="I26" s="165">
        <v>7.05</v>
      </c>
      <c r="J26" s="43">
        <v>0.10199999999999999</v>
      </c>
    </row>
    <row r="27" spans="1:10" ht="27.75" customHeight="1" x14ac:dyDescent="0.25">
      <c r="A27" s="161" t="s">
        <v>472</v>
      </c>
      <c r="B27" s="27" t="s">
        <v>1197</v>
      </c>
      <c r="C27" s="166" t="s">
        <v>469</v>
      </c>
      <c r="D27" s="136">
        <v>23.472000000000001</v>
      </c>
      <c r="E27" s="137">
        <v>2.105</v>
      </c>
      <c r="F27" s="135">
        <v>1.111</v>
      </c>
      <c r="G27" s="192">
        <v>0</v>
      </c>
      <c r="H27" s="192">
        <v>0</v>
      </c>
      <c r="I27" s="192">
        <v>0</v>
      </c>
      <c r="J27" s="192">
        <v>0</v>
      </c>
    </row>
    <row r="28" spans="1:10" ht="27.75" customHeight="1" x14ac:dyDescent="0.25">
      <c r="A28" s="161" t="s">
        <v>473</v>
      </c>
      <c r="B28" s="27" t="s">
        <v>1198</v>
      </c>
      <c r="C28" s="166">
        <v>0</v>
      </c>
      <c r="D28" s="133">
        <v>-6.5449999999999999</v>
      </c>
      <c r="E28" s="134">
        <v>-1.0780000000000001</v>
      </c>
      <c r="F28" s="135">
        <v>-0.16</v>
      </c>
      <c r="G28" s="163">
        <v>0</v>
      </c>
      <c r="H28" s="192">
        <v>0</v>
      </c>
      <c r="I28" s="192">
        <v>0</v>
      </c>
      <c r="J28" s="192">
        <v>0</v>
      </c>
    </row>
    <row r="29" spans="1:10" ht="27.75" customHeight="1" x14ac:dyDescent="0.25">
      <c r="A29" s="161" t="s">
        <v>474</v>
      </c>
      <c r="B29" s="27" t="s">
        <v>1199</v>
      </c>
      <c r="C29" s="166">
        <v>0</v>
      </c>
      <c r="D29" s="133">
        <v>-6.5449999999999999</v>
      </c>
      <c r="E29" s="134">
        <v>-1.0780000000000001</v>
      </c>
      <c r="F29" s="135">
        <v>-0.16</v>
      </c>
      <c r="G29" s="163">
        <v>0</v>
      </c>
      <c r="H29" s="192">
        <v>0</v>
      </c>
      <c r="I29" s="192">
        <v>0</v>
      </c>
      <c r="J29" s="43">
        <v>0.217</v>
      </c>
    </row>
    <row r="30" spans="1:10" ht="27.75" customHeight="1" x14ac:dyDescent="0.25">
      <c r="A30" s="164" t="s">
        <v>666</v>
      </c>
      <c r="B30" s="27" t="s">
        <v>1218</v>
      </c>
      <c r="C30" s="166" t="s">
        <v>641</v>
      </c>
      <c r="D30" s="133">
        <v>5.0140000000000002</v>
      </c>
      <c r="E30" s="134">
        <v>0.82599999999999996</v>
      </c>
      <c r="F30" s="135">
        <v>0.122</v>
      </c>
      <c r="G30" s="163">
        <v>6.04</v>
      </c>
      <c r="H30" s="192">
        <v>0</v>
      </c>
      <c r="I30" s="192">
        <v>0</v>
      </c>
      <c r="J30" s="192">
        <v>0</v>
      </c>
    </row>
    <row r="31" spans="1:10" ht="27.75" customHeight="1" x14ac:dyDescent="0.25">
      <c r="A31" s="164" t="s">
        <v>543</v>
      </c>
      <c r="B31" s="27" t="s">
        <v>1200</v>
      </c>
      <c r="C31" s="166" t="s">
        <v>467</v>
      </c>
      <c r="D31" s="133">
        <v>5.0140000000000002</v>
      </c>
      <c r="E31" s="134">
        <v>0.82599999999999996</v>
      </c>
      <c r="F31" s="135">
        <v>0.122</v>
      </c>
      <c r="G31" s="192">
        <v>0</v>
      </c>
      <c r="H31" s="192">
        <v>0</v>
      </c>
      <c r="I31" s="192">
        <v>0</v>
      </c>
      <c r="J31" s="192">
        <v>0</v>
      </c>
    </row>
    <row r="32" spans="1:10" ht="27.75" customHeight="1" x14ac:dyDescent="0.25">
      <c r="A32" s="164" t="s">
        <v>667</v>
      </c>
      <c r="B32" s="27" t="s">
        <v>1219</v>
      </c>
      <c r="C32" s="166" t="s">
        <v>640</v>
      </c>
      <c r="D32" s="133">
        <v>4.9180000000000001</v>
      </c>
      <c r="E32" s="134">
        <v>0.81</v>
      </c>
      <c r="F32" s="135">
        <v>0.12</v>
      </c>
      <c r="G32" s="163">
        <v>7.3</v>
      </c>
      <c r="H32" s="192">
        <v>0</v>
      </c>
      <c r="I32" s="192">
        <v>0</v>
      </c>
      <c r="J32" s="192">
        <v>0</v>
      </c>
    </row>
    <row r="33" spans="1:10" ht="27.75" customHeight="1" x14ac:dyDescent="0.25">
      <c r="A33" s="164" t="s">
        <v>668</v>
      </c>
      <c r="B33" s="27" t="s">
        <v>1220</v>
      </c>
      <c r="C33" s="166" t="s">
        <v>640</v>
      </c>
      <c r="D33" s="133">
        <v>4.9180000000000001</v>
      </c>
      <c r="E33" s="134">
        <v>0.81</v>
      </c>
      <c r="F33" s="135">
        <v>0.12</v>
      </c>
      <c r="G33" s="163">
        <v>9.14</v>
      </c>
      <c r="H33" s="192">
        <v>0</v>
      </c>
      <c r="I33" s="192">
        <v>0</v>
      </c>
      <c r="J33" s="192">
        <v>0</v>
      </c>
    </row>
    <row r="34" spans="1:10" ht="27.75" customHeight="1" x14ac:dyDescent="0.25">
      <c r="A34" s="164" t="s">
        <v>669</v>
      </c>
      <c r="B34" s="27" t="s">
        <v>1221</v>
      </c>
      <c r="C34" s="166" t="s">
        <v>640</v>
      </c>
      <c r="D34" s="133">
        <v>4.9180000000000001</v>
      </c>
      <c r="E34" s="134">
        <v>0.81</v>
      </c>
      <c r="F34" s="135">
        <v>0.12</v>
      </c>
      <c r="G34" s="163">
        <v>10.53</v>
      </c>
      <c r="H34" s="192">
        <v>0</v>
      </c>
      <c r="I34" s="192">
        <v>0</v>
      </c>
      <c r="J34" s="192">
        <v>0</v>
      </c>
    </row>
    <row r="35" spans="1:10" ht="27.75" customHeight="1" x14ac:dyDescent="0.25">
      <c r="A35" s="164" t="s">
        <v>670</v>
      </c>
      <c r="B35" s="27" t="s">
        <v>1222</v>
      </c>
      <c r="C35" s="166" t="s">
        <v>640</v>
      </c>
      <c r="D35" s="133">
        <v>4.9180000000000001</v>
      </c>
      <c r="E35" s="134">
        <v>0.81</v>
      </c>
      <c r="F35" s="135">
        <v>0.12</v>
      </c>
      <c r="G35" s="163">
        <v>14.07</v>
      </c>
      <c r="H35" s="192">
        <v>0</v>
      </c>
      <c r="I35" s="192">
        <v>0</v>
      </c>
      <c r="J35" s="192">
        <v>0</v>
      </c>
    </row>
    <row r="36" spans="1:10" ht="27.75" customHeight="1" x14ac:dyDescent="0.25">
      <c r="A36" s="164" t="s">
        <v>671</v>
      </c>
      <c r="B36" s="27" t="s">
        <v>1223</v>
      </c>
      <c r="C36" s="166" t="s">
        <v>640</v>
      </c>
      <c r="D36" s="133">
        <v>4.9180000000000001</v>
      </c>
      <c r="E36" s="134">
        <v>0.81</v>
      </c>
      <c r="F36" s="135">
        <v>0.12</v>
      </c>
      <c r="G36" s="163">
        <v>26.69</v>
      </c>
      <c r="H36" s="192">
        <v>0</v>
      </c>
      <c r="I36" s="192">
        <v>0</v>
      </c>
      <c r="J36" s="192">
        <v>0</v>
      </c>
    </row>
    <row r="37" spans="1:10" ht="27.75" customHeight="1" x14ac:dyDescent="0.25">
      <c r="A37" s="164" t="s">
        <v>475</v>
      </c>
      <c r="B37" s="27" t="s">
        <v>1201</v>
      </c>
      <c r="C37" s="166" t="s">
        <v>468</v>
      </c>
      <c r="D37" s="133">
        <v>4.9180000000000001</v>
      </c>
      <c r="E37" s="134">
        <v>0.81</v>
      </c>
      <c r="F37" s="135">
        <v>0.12</v>
      </c>
      <c r="G37" s="192">
        <v>0</v>
      </c>
      <c r="H37" s="192">
        <v>0</v>
      </c>
      <c r="I37" s="192">
        <v>0</v>
      </c>
      <c r="J37" s="192">
        <v>0</v>
      </c>
    </row>
    <row r="38" spans="1:10" ht="27.75" customHeight="1" x14ac:dyDescent="0.25">
      <c r="A38" s="164" t="s">
        <v>544</v>
      </c>
      <c r="B38" s="27" t="s">
        <v>1202</v>
      </c>
      <c r="C38" s="166">
        <v>0</v>
      </c>
      <c r="D38" s="133">
        <v>3.024</v>
      </c>
      <c r="E38" s="134">
        <v>0.49</v>
      </c>
      <c r="F38" s="135">
        <v>6.7000000000000004E-2</v>
      </c>
      <c r="G38" s="163">
        <v>7.79</v>
      </c>
      <c r="H38" s="163">
        <v>5.44</v>
      </c>
      <c r="I38" s="165">
        <v>5.44</v>
      </c>
      <c r="J38" s="43">
        <v>7.9000000000000001E-2</v>
      </c>
    </row>
    <row r="39" spans="1:10" ht="27.75" customHeight="1" x14ac:dyDescent="0.25">
      <c r="A39" s="164" t="s">
        <v>545</v>
      </c>
      <c r="B39" s="27" t="s">
        <v>1203</v>
      </c>
      <c r="C39" s="166">
        <v>0</v>
      </c>
      <c r="D39" s="133">
        <v>3.024</v>
      </c>
      <c r="E39" s="134">
        <v>0.49</v>
      </c>
      <c r="F39" s="135">
        <v>6.7000000000000004E-2</v>
      </c>
      <c r="G39" s="163">
        <v>42.42</v>
      </c>
      <c r="H39" s="163">
        <v>5.44</v>
      </c>
      <c r="I39" s="165">
        <v>5.44</v>
      </c>
      <c r="J39" s="43">
        <v>7.9000000000000001E-2</v>
      </c>
    </row>
    <row r="40" spans="1:10" ht="27.75" customHeight="1" x14ac:dyDescent="0.25">
      <c r="A40" s="164" t="s">
        <v>546</v>
      </c>
      <c r="B40" s="27" t="s">
        <v>1204</v>
      </c>
      <c r="C40" s="166">
        <v>0</v>
      </c>
      <c r="D40" s="133">
        <v>3.024</v>
      </c>
      <c r="E40" s="134">
        <v>0.49</v>
      </c>
      <c r="F40" s="135">
        <v>6.7000000000000004E-2</v>
      </c>
      <c r="G40" s="163">
        <v>69.349999999999994</v>
      </c>
      <c r="H40" s="163">
        <v>5.44</v>
      </c>
      <c r="I40" s="165">
        <v>5.44</v>
      </c>
      <c r="J40" s="43">
        <v>7.9000000000000001E-2</v>
      </c>
    </row>
    <row r="41" spans="1:10" ht="27.75" customHeight="1" x14ac:dyDescent="0.25">
      <c r="A41" s="164" t="s">
        <v>547</v>
      </c>
      <c r="B41" s="27" t="s">
        <v>1205</v>
      </c>
      <c r="C41" s="166">
        <v>0</v>
      </c>
      <c r="D41" s="133">
        <v>3.024</v>
      </c>
      <c r="E41" s="134">
        <v>0.49</v>
      </c>
      <c r="F41" s="135">
        <v>6.7000000000000004E-2</v>
      </c>
      <c r="G41" s="163">
        <v>103.55</v>
      </c>
      <c r="H41" s="163">
        <v>5.44</v>
      </c>
      <c r="I41" s="165">
        <v>5.44</v>
      </c>
      <c r="J41" s="43">
        <v>7.9000000000000001E-2</v>
      </c>
    </row>
    <row r="42" spans="1:10" ht="27.75" customHeight="1" x14ac:dyDescent="0.25">
      <c r="A42" s="164" t="s">
        <v>548</v>
      </c>
      <c r="B42" s="27" t="s">
        <v>1206</v>
      </c>
      <c r="C42" s="166">
        <v>0</v>
      </c>
      <c r="D42" s="133">
        <v>3.024</v>
      </c>
      <c r="E42" s="134">
        <v>0.49</v>
      </c>
      <c r="F42" s="135">
        <v>6.7000000000000004E-2</v>
      </c>
      <c r="G42" s="163">
        <v>180.55</v>
      </c>
      <c r="H42" s="163">
        <v>5.44</v>
      </c>
      <c r="I42" s="165">
        <v>5.44</v>
      </c>
      <c r="J42" s="43">
        <v>7.9000000000000001E-2</v>
      </c>
    </row>
    <row r="43" spans="1:10" ht="27.75" customHeight="1" x14ac:dyDescent="0.25">
      <c r="A43" s="164" t="s">
        <v>549</v>
      </c>
      <c r="B43" s="27" t="s">
        <v>1169</v>
      </c>
      <c r="C43" s="166">
        <v>0</v>
      </c>
      <c r="D43" s="133">
        <v>2.6019999999999999</v>
      </c>
      <c r="E43" s="134">
        <v>0.40200000000000002</v>
      </c>
      <c r="F43" s="135">
        <v>4.2000000000000003E-2</v>
      </c>
      <c r="G43" s="163">
        <v>9.58</v>
      </c>
      <c r="H43" s="163">
        <v>7.51</v>
      </c>
      <c r="I43" s="165">
        <v>7.51</v>
      </c>
      <c r="J43" s="43">
        <v>6.5000000000000002E-2</v>
      </c>
    </row>
    <row r="44" spans="1:10" ht="27.75" customHeight="1" x14ac:dyDescent="0.25">
      <c r="A44" s="164" t="s">
        <v>550</v>
      </c>
      <c r="B44" s="27" t="s">
        <v>1170</v>
      </c>
      <c r="C44" s="166">
        <v>0</v>
      </c>
      <c r="D44" s="133">
        <v>2.6019999999999999</v>
      </c>
      <c r="E44" s="134">
        <v>0.40200000000000002</v>
      </c>
      <c r="F44" s="135">
        <v>4.2000000000000003E-2</v>
      </c>
      <c r="G44" s="163">
        <v>64.099999999999994</v>
      </c>
      <c r="H44" s="163">
        <v>7.51</v>
      </c>
      <c r="I44" s="165">
        <v>7.51</v>
      </c>
      <c r="J44" s="43">
        <v>6.5000000000000002E-2</v>
      </c>
    </row>
    <row r="45" spans="1:10" ht="27.75" customHeight="1" x14ac:dyDescent="0.25">
      <c r="A45" s="164" t="s">
        <v>551</v>
      </c>
      <c r="B45" s="27" t="s">
        <v>1171</v>
      </c>
      <c r="C45" s="166">
        <v>0</v>
      </c>
      <c r="D45" s="133">
        <v>2.6019999999999999</v>
      </c>
      <c r="E45" s="134">
        <v>0.40200000000000002</v>
      </c>
      <c r="F45" s="135">
        <v>4.2000000000000003E-2</v>
      </c>
      <c r="G45" s="163">
        <v>106.5</v>
      </c>
      <c r="H45" s="163">
        <v>7.51</v>
      </c>
      <c r="I45" s="165">
        <v>7.51</v>
      </c>
      <c r="J45" s="43">
        <v>6.5000000000000002E-2</v>
      </c>
    </row>
    <row r="46" spans="1:10" ht="27.75" customHeight="1" x14ac:dyDescent="0.25">
      <c r="A46" s="164" t="s">
        <v>552</v>
      </c>
      <c r="B46" s="27" t="s">
        <v>1172</v>
      </c>
      <c r="C46" s="166">
        <v>0</v>
      </c>
      <c r="D46" s="133">
        <v>2.6019999999999999</v>
      </c>
      <c r="E46" s="134">
        <v>0.40200000000000002</v>
      </c>
      <c r="F46" s="135">
        <v>4.2000000000000003E-2</v>
      </c>
      <c r="G46" s="163">
        <v>160.36000000000001</v>
      </c>
      <c r="H46" s="163">
        <v>7.51</v>
      </c>
      <c r="I46" s="165">
        <v>7.51</v>
      </c>
      <c r="J46" s="43">
        <v>6.5000000000000002E-2</v>
      </c>
    </row>
    <row r="47" spans="1:10" ht="27.75" customHeight="1" x14ac:dyDescent="0.25">
      <c r="A47" s="164" t="s">
        <v>553</v>
      </c>
      <c r="B47" s="27" t="s">
        <v>1173</v>
      </c>
      <c r="C47" s="166">
        <v>0</v>
      </c>
      <c r="D47" s="133">
        <v>2.6019999999999999</v>
      </c>
      <c r="E47" s="134">
        <v>0.40200000000000002</v>
      </c>
      <c r="F47" s="135">
        <v>4.2000000000000003E-2</v>
      </c>
      <c r="G47" s="163">
        <v>281.58999999999997</v>
      </c>
      <c r="H47" s="163">
        <v>7.51</v>
      </c>
      <c r="I47" s="165">
        <v>7.51</v>
      </c>
      <c r="J47" s="43">
        <v>6.5000000000000002E-2</v>
      </c>
    </row>
    <row r="48" spans="1:10" ht="27.75" customHeight="1" x14ac:dyDescent="0.25">
      <c r="A48" s="164" t="s">
        <v>554</v>
      </c>
      <c r="B48" s="27" t="s">
        <v>1174</v>
      </c>
      <c r="C48" s="166">
        <v>0</v>
      </c>
      <c r="D48" s="133">
        <v>1.508</v>
      </c>
      <c r="E48" s="134">
        <v>0.217</v>
      </c>
      <c r="F48" s="135">
        <v>0.02</v>
      </c>
      <c r="G48" s="163">
        <v>101.82</v>
      </c>
      <c r="H48" s="163">
        <v>8.7200000000000006</v>
      </c>
      <c r="I48" s="165">
        <v>8.7200000000000006</v>
      </c>
      <c r="J48" s="43">
        <v>3.4000000000000002E-2</v>
      </c>
    </row>
    <row r="49" spans="1:10" ht="27.75" customHeight="1" x14ac:dyDescent="0.25">
      <c r="A49" s="164" t="s">
        <v>555</v>
      </c>
      <c r="B49" s="27" t="s">
        <v>1175</v>
      </c>
      <c r="C49" s="166">
        <v>0</v>
      </c>
      <c r="D49" s="133">
        <v>1.508</v>
      </c>
      <c r="E49" s="134">
        <v>0.217</v>
      </c>
      <c r="F49" s="135">
        <v>0.02</v>
      </c>
      <c r="G49" s="163">
        <v>407.09</v>
      </c>
      <c r="H49" s="163">
        <v>8.7200000000000006</v>
      </c>
      <c r="I49" s="165">
        <v>8.7200000000000006</v>
      </c>
      <c r="J49" s="43">
        <v>3.4000000000000002E-2</v>
      </c>
    </row>
    <row r="50" spans="1:10" ht="27.75" customHeight="1" x14ac:dyDescent="0.25">
      <c r="A50" s="164" t="s">
        <v>556</v>
      </c>
      <c r="B50" s="27" t="s">
        <v>1176</v>
      </c>
      <c r="C50" s="166">
        <v>0</v>
      </c>
      <c r="D50" s="133">
        <v>1.508</v>
      </c>
      <c r="E50" s="134">
        <v>0.217</v>
      </c>
      <c r="F50" s="135">
        <v>0.02</v>
      </c>
      <c r="G50" s="163">
        <v>1007.42</v>
      </c>
      <c r="H50" s="163">
        <v>8.7200000000000006</v>
      </c>
      <c r="I50" s="165">
        <v>8.7200000000000006</v>
      </c>
      <c r="J50" s="43">
        <v>3.4000000000000002E-2</v>
      </c>
    </row>
    <row r="51" spans="1:10" ht="27.75" customHeight="1" x14ac:dyDescent="0.25">
      <c r="A51" s="164" t="s">
        <v>557</v>
      </c>
      <c r="B51" s="27" t="s">
        <v>1177</v>
      </c>
      <c r="C51" s="166">
        <v>0</v>
      </c>
      <c r="D51" s="133">
        <v>1.508</v>
      </c>
      <c r="E51" s="134">
        <v>0.217</v>
      </c>
      <c r="F51" s="135">
        <v>0.02</v>
      </c>
      <c r="G51" s="163">
        <v>2020.37</v>
      </c>
      <c r="H51" s="163">
        <v>8.7200000000000006</v>
      </c>
      <c r="I51" s="165">
        <v>8.7200000000000006</v>
      </c>
      <c r="J51" s="43">
        <v>3.4000000000000002E-2</v>
      </c>
    </row>
    <row r="52" spans="1:10" ht="27.75" customHeight="1" x14ac:dyDescent="0.25">
      <c r="A52" s="164" t="s">
        <v>558</v>
      </c>
      <c r="B52" s="27" t="s">
        <v>1178</v>
      </c>
      <c r="C52" s="166">
        <v>0</v>
      </c>
      <c r="D52" s="133">
        <v>1.508</v>
      </c>
      <c r="E52" s="134">
        <v>0.217</v>
      </c>
      <c r="F52" s="135">
        <v>0.02</v>
      </c>
      <c r="G52" s="163">
        <v>6047.3</v>
      </c>
      <c r="H52" s="163">
        <v>8.7200000000000006</v>
      </c>
      <c r="I52" s="165">
        <v>8.7200000000000006</v>
      </c>
      <c r="J52" s="43">
        <v>3.4000000000000002E-2</v>
      </c>
    </row>
    <row r="53" spans="1:10" ht="27.75" customHeight="1" x14ac:dyDescent="0.25">
      <c r="A53" s="164" t="s">
        <v>476</v>
      </c>
      <c r="B53" s="27" t="s">
        <v>1207</v>
      </c>
      <c r="C53" s="166" t="s">
        <v>469</v>
      </c>
      <c r="D53" s="136">
        <v>18.088999999999999</v>
      </c>
      <c r="E53" s="137">
        <v>1.6220000000000001</v>
      </c>
      <c r="F53" s="135">
        <v>0.85699999999999998</v>
      </c>
      <c r="G53" s="192">
        <v>0</v>
      </c>
      <c r="H53" s="192">
        <v>0</v>
      </c>
      <c r="I53" s="192">
        <v>0</v>
      </c>
      <c r="J53" s="192">
        <v>0</v>
      </c>
    </row>
    <row r="54" spans="1:10" ht="27.75" customHeight="1" x14ac:dyDescent="0.25">
      <c r="A54" s="164" t="s">
        <v>477</v>
      </c>
      <c r="B54" s="27" t="s">
        <v>1208</v>
      </c>
      <c r="C54" s="166">
        <v>0</v>
      </c>
      <c r="D54" s="133">
        <v>-6.5449999999999999</v>
      </c>
      <c r="E54" s="134">
        <v>-1.0780000000000001</v>
      </c>
      <c r="F54" s="135">
        <v>-0.16</v>
      </c>
      <c r="G54" s="163">
        <v>0</v>
      </c>
      <c r="H54" s="192">
        <v>0</v>
      </c>
      <c r="I54" s="192">
        <v>0</v>
      </c>
      <c r="J54" s="192">
        <v>0</v>
      </c>
    </row>
    <row r="55" spans="1:10" ht="27.75" customHeight="1" x14ac:dyDescent="0.25">
      <c r="A55" s="164" t="s">
        <v>478</v>
      </c>
      <c r="B55" s="27" t="s">
        <v>1181</v>
      </c>
      <c r="C55" s="166">
        <v>0</v>
      </c>
      <c r="D55" s="133">
        <v>-5.1619999999999999</v>
      </c>
      <c r="E55" s="134">
        <v>-0.84099999999999997</v>
      </c>
      <c r="F55" s="135">
        <v>-0.11899999999999999</v>
      </c>
      <c r="G55" s="163">
        <v>0</v>
      </c>
      <c r="H55" s="192">
        <v>0</v>
      </c>
      <c r="I55" s="192">
        <v>0</v>
      </c>
      <c r="J55" s="192">
        <v>0</v>
      </c>
    </row>
    <row r="56" spans="1:10" ht="27.75" customHeight="1" x14ac:dyDescent="0.25">
      <c r="A56" s="164" t="s">
        <v>479</v>
      </c>
      <c r="B56" s="27" t="s">
        <v>1209</v>
      </c>
      <c r="C56" s="166">
        <v>0</v>
      </c>
      <c r="D56" s="133">
        <v>-6.5449999999999999</v>
      </c>
      <c r="E56" s="134">
        <v>-1.0780000000000001</v>
      </c>
      <c r="F56" s="135">
        <v>-0.16</v>
      </c>
      <c r="G56" s="163">
        <v>0</v>
      </c>
      <c r="H56" s="192">
        <v>0</v>
      </c>
      <c r="I56" s="192">
        <v>0</v>
      </c>
      <c r="J56" s="43">
        <v>0.217</v>
      </c>
    </row>
    <row r="57" spans="1:10" ht="27.75" customHeight="1" x14ac:dyDescent="0.25">
      <c r="A57" s="164" t="s">
        <v>480</v>
      </c>
      <c r="B57" s="27" t="s">
        <v>1210</v>
      </c>
      <c r="C57" s="166">
        <v>0</v>
      </c>
      <c r="D57" s="133">
        <v>-5.1619999999999999</v>
      </c>
      <c r="E57" s="134">
        <v>-0.84099999999999997</v>
      </c>
      <c r="F57" s="135">
        <v>-0.11899999999999999</v>
      </c>
      <c r="G57" s="163">
        <v>0</v>
      </c>
      <c r="H57" s="192">
        <v>0</v>
      </c>
      <c r="I57" s="192">
        <v>0</v>
      </c>
      <c r="J57" s="43">
        <v>0.14499999999999999</v>
      </c>
    </row>
    <row r="58" spans="1:10" ht="27.75" customHeight="1" x14ac:dyDescent="0.25">
      <c r="A58" s="164" t="s">
        <v>481</v>
      </c>
      <c r="B58" s="27" t="s">
        <v>1211</v>
      </c>
      <c r="C58" s="166">
        <v>0</v>
      </c>
      <c r="D58" s="133">
        <v>-2.548</v>
      </c>
      <c r="E58" s="134">
        <v>-0.39300000000000002</v>
      </c>
      <c r="F58" s="135">
        <v>-4.1000000000000002E-2</v>
      </c>
      <c r="G58" s="163">
        <v>0</v>
      </c>
      <c r="H58" s="192">
        <v>0</v>
      </c>
      <c r="I58" s="192">
        <v>0</v>
      </c>
      <c r="J58" s="43">
        <v>0.114</v>
      </c>
    </row>
    <row r="59" spans="1:10" ht="27.75" customHeight="1" x14ac:dyDescent="0.25">
      <c r="A59" s="161" t="s">
        <v>672</v>
      </c>
      <c r="B59" s="27"/>
      <c r="C59" s="166" t="s">
        <v>641</v>
      </c>
      <c r="D59" s="133">
        <v>4.032</v>
      </c>
      <c r="E59" s="134">
        <v>0.66400000000000003</v>
      </c>
      <c r="F59" s="135">
        <v>9.8000000000000004E-2</v>
      </c>
      <c r="G59" s="163">
        <v>4.8600000000000003</v>
      </c>
      <c r="H59" s="192">
        <v>0</v>
      </c>
      <c r="I59" s="192">
        <v>0</v>
      </c>
      <c r="J59" s="192">
        <v>0</v>
      </c>
    </row>
    <row r="60" spans="1:10" ht="27.75" customHeight="1" x14ac:dyDescent="0.25">
      <c r="A60" s="161" t="s">
        <v>703</v>
      </c>
      <c r="B60" s="27"/>
      <c r="C60" s="166" t="s">
        <v>467</v>
      </c>
      <c r="D60" s="133">
        <v>4.032</v>
      </c>
      <c r="E60" s="134">
        <v>0.66400000000000003</v>
      </c>
      <c r="F60" s="135">
        <v>9.8000000000000004E-2</v>
      </c>
      <c r="G60" s="192">
        <v>0</v>
      </c>
      <c r="H60" s="192">
        <v>0</v>
      </c>
      <c r="I60" s="192">
        <v>0</v>
      </c>
      <c r="J60" s="192">
        <v>0</v>
      </c>
    </row>
    <row r="61" spans="1:10" ht="27.75" customHeight="1" x14ac:dyDescent="0.25">
      <c r="A61" s="161" t="s">
        <v>673</v>
      </c>
      <c r="B61" s="27"/>
      <c r="C61" s="166" t="s">
        <v>640</v>
      </c>
      <c r="D61" s="133">
        <v>3.9550000000000001</v>
      </c>
      <c r="E61" s="134">
        <v>0.65100000000000002</v>
      </c>
      <c r="F61" s="135">
        <v>9.7000000000000003E-2</v>
      </c>
      <c r="G61" s="163">
        <v>5.87</v>
      </c>
      <c r="H61" s="192">
        <v>0</v>
      </c>
      <c r="I61" s="192">
        <v>0</v>
      </c>
      <c r="J61" s="192">
        <v>0</v>
      </c>
    </row>
    <row r="62" spans="1:10" ht="27.75" customHeight="1" x14ac:dyDescent="0.25">
      <c r="A62" s="161" t="s">
        <v>674</v>
      </c>
      <c r="B62" s="27"/>
      <c r="C62" s="166" t="s">
        <v>640</v>
      </c>
      <c r="D62" s="133">
        <v>3.9550000000000001</v>
      </c>
      <c r="E62" s="134">
        <v>0.65100000000000002</v>
      </c>
      <c r="F62" s="135">
        <v>9.7000000000000003E-2</v>
      </c>
      <c r="G62" s="163">
        <v>7.35</v>
      </c>
      <c r="H62" s="192">
        <v>0</v>
      </c>
      <c r="I62" s="192">
        <v>0</v>
      </c>
      <c r="J62" s="192">
        <v>0</v>
      </c>
    </row>
    <row r="63" spans="1:10" ht="27.75" customHeight="1" x14ac:dyDescent="0.25">
      <c r="A63" s="161" t="s">
        <v>675</v>
      </c>
      <c r="B63" s="27"/>
      <c r="C63" s="166" t="s">
        <v>640</v>
      </c>
      <c r="D63" s="133">
        <v>3.9550000000000001</v>
      </c>
      <c r="E63" s="134">
        <v>0.65100000000000002</v>
      </c>
      <c r="F63" s="135">
        <v>9.7000000000000003E-2</v>
      </c>
      <c r="G63" s="163">
        <v>8.4600000000000009</v>
      </c>
      <c r="H63" s="192">
        <v>0</v>
      </c>
      <c r="I63" s="192">
        <v>0</v>
      </c>
      <c r="J63" s="192">
        <v>0</v>
      </c>
    </row>
    <row r="64" spans="1:10" ht="27.75" customHeight="1" x14ac:dyDescent="0.25">
      <c r="A64" s="161" t="s">
        <v>676</v>
      </c>
      <c r="B64" s="27"/>
      <c r="C64" s="166" t="s">
        <v>640</v>
      </c>
      <c r="D64" s="133">
        <v>3.9550000000000001</v>
      </c>
      <c r="E64" s="134">
        <v>0.65100000000000002</v>
      </c>
      <c r="F64" s="135">
        <v>9.7000000000000003E-2</v>
      </c>
      <c r="G64" s="163">
        <v>11.31</v>
      </c>
      <c r="H64" s="192">
        <v>0</v>
      </c>
      <c r="I64" s="192">
        <v>0</v>
      </c>
      <c r="J64" s="192">
        <v>0</v>
      </c>
    </row>
    <row r="65" spans="1:10" ht="27.75" customHeight="1" x14ac:dyDescent="0.25">
      <c r="A65" s="161" t="s">
        <v>677</v>
      </c>
      <c r="B65" s="27"/>
      <c r="C65" s="166" t="s">
        <v>640</v>
      </c>
      <c r="D65" s="133">
        <v>3.9550000000000001</v>
      </c>
      <c r="E65" s="134">
        <v>0.65100000000000002</v>
      </c>
      <c r="F65" s="135">
        <v>9.7000000000000003E-2</v>
      </c>
      <c r="G65" s="163">
        <v>21.46</v>
      </c>
      <c r="H65" s="192">
        <v>0</v>
      </c>
      <c r="I65" s="192">
        <v>0</v>
      </c>
      <c r="J65" s="192">
        <v>0</v>
      </c>
    </row>
    <row r="66" spans="1:10" ht="27.75" customHeight="1" x14ac:dyDescent="0.25">
      <c r="A66" s="161" t="s">
        <v>482</v>
      </c>
      <c r="B66" s="27"/>
      <c r="C66" s="166" t="s">
        <v>468</v>
      </c>
      <c r="D66" s="133">
        <v>3.9550000000000001</v>
      </c>
      <c r="E66" s="134">
        <v>0.65100000000000002</v>
      </c>
      <c r="F66" s="135">
        <v>9.7000000000000003E-2</v>
      </c>
      <c r="G66" s="192">
        <v>0</v>
      </c>
      <c r="H66" s="192">
        <v>0</v>
      </c>
      <c r="I66" s="192">
        <v>0</v>
      </c>
      <c r="J66" s="192">
        <v>0</v>
      </c>
    </row>
    <row r="67" spans="1:10" ht="27.75" customHeight="1" x14ac:dyDescent="0.25">
      <c r="A67" s="161" t="s">
        <v>619</v>
      </c>
      <c r="B67" s="27"/>
      <c r="C67" s="166">
        <v>0</v>
      </c>
      <c r="D67" s="133">
        <v>2.4319999999999999</v>
      </c>
      <c r="E67" s="134">
        <v>0.39400000000000002</v>
      </c>
      <c r="F67" s="135">
        <v>5.3999999999999999E-2</v>
      </c>
      <c r="G67" s="163">
        <v>6.26</v>
      </c>
      <c r="H67" s="163">
        <v>4.37</v>
      </c>
      <c r="I67" s="165">
        <v>4.37</v>
      </c>
      <c r="J67" s="43">
        <v>6.3E-2</v>
      </c>
    </row>
    <row r="68" spans="1:10" ht="27.75" customHeight="1" x14ac:dyDescent="0.25">
      <c r="A68" s="161" t="s">
        <v>620</v>
      </c>
      <c r="B68" s="27"/>
      <c r="C68" s="166">
        <v>0</v>
      </c>
      <c r="D68" s="133">
        <v>2.4319999999999999</v>
      </c>
      <c r="E68" s="134">
        <v>0.39400000000000002</v>
      </c>
      <c r="F68" s="135">
        <v>5.3999999999999999E-2</v>
      </c>
      <c r="G68" s="163">
        <v>34.11</v>
      </c>
      <c r="H68" s="163">
        <v>4.37</v>
      </c>
      <c r="I68" s="165">
        <v>4.37</v>
      </c>
      <c r="J68" s="43">
        <v>6.3E-2</v>
      </c>
    </row>
    <row r="69" spans="1:10" ht="27.75" customHeight="1" x14ac:dyDescent="0.25">
      <c r="A69" s="161" t="s">
        <v>621</v>
      </c>
      <c r="B69" s="27"/>
      <c r="C69" s="166">
        <v>0</v>
      </c>
      <c r="D69" s="133">
        <v>2.4319999999999999</v>
      </c>
      <c r="E69" s="134">
        <v>0.39400000000000002</v>
      </c>
      <c r="F69" s="135">
        <v>5.3999999999999999E-2</v>
      </c>
      <c r="G69" s="163">
        <v>55.77</v>
      </c>
      <c r="H69" s="163">
        <v>4.37</v>
      </c>
      <c r="I69" s="165">
        <v>4.37</v>
      </c>
      <c r="J69" s="43">
        <v>6.3E-2</v>
      </c>
    </row>
    <row r="70" spans="1:10" ht="27.75" customHeight="1" x14ac:dyDescent="0.25">
      <c r="A70" s="161" t="s">
        <v>622</v>
      </c>
      <c r="B70" s="27"/>
      <c r="C70" s="166">
        <v>0</v>
      </c>
      <c r="D70" s="133">
        <v>2.4319999999999999</v>
      </c>
      <c r="E70" s="134">
        <v>0.39400000000000002</v>
      </c>
      <c r="F70" s="135">
        <v>5.3999999999999999E-2</v>
      </c>
      <c r="G70" s="163">
        <v>83.27</v>
      </c>
      <c r="H70" s="163">
        <v>4.37</v>
      </c>
      <c r="I70" s="165">
        <v>4.37</v>
      </c>
      <c r="J70" s="43">
        <v>6.3E-2</v>
      </c>
    </row>
    <row r="71" spans="1:10" ht="27.75" customHeight="1" x14ac:dyDescent="0.25">
      <c r="A71" s="161" t="s">
        <v>623</v>
      </c>
      <c r="B71" s="27"/>
      <c r="C71" s="166">
        <v>0</v>
      </c>
      <c r="D71" s="133">
        <v>2.4319999999999999</v>
      </c>
      <c r="E71" s="134">
        <v>0.39400000000000002</v>
      </c>
      <c r="F71" s="135">
        <v>5.3999999999999999E-2</v>
      </c>
      <c r="G71" s="163">
        <v>145.19</v>
      </c>
      <c r="H71" s="163">
        <v>4.37</v>
      </c>
      <c r="I71" s="165">
        <v>4.37</v>
      </c>
      <c r="J71" s="43">
        <v>6.3E-2</v>
      </c>
    </row>
    <row r="72" spans="1:10" ht="27.75" customHeight="1" x14ac:dyDescent="0.25">
      <c r="A72" s="161" t="s">
        <v>624</v>
      </c>
      <c r="B72" s="27"/>
      <c r="C72" s="166">
        <v>0</v>
      </c>
      <c r="D72" s="133">
        <v>2.0419999999999998</v>
      </c>
      <c r="E72" s="134">
        <v>0.315</v>
      </c>
      <c r="F72" s="135">
        <v>3.3000000000000002E-2</v>
      </c>
      <c r="G72" s="163">
        <v>7.51</v>
      </c>
      <c r="H72" s="163">
        <v>5.89</v>
      </c>
      <c r="I72" s="165">
        <v>5.89</v>
      </c>
      <c r="J72" s="43">
        <v>5.0999999999999997E-2</v>
      </c>
    </row>
    <row r="73" spans="1:10" ht="27.75" customHeight="1" x14ac:dyDescent="0.25">
      <c r="A73" s="161" t="s">
        <v>625</v>
      </c>
      <c r="B73" s="27"/>
      <c r="C73" s="166">
        <v>0</v>
      </c>
      <c r="D73" s="133">
        <v>2.0419999999999998</v>
      </c>
      <c r="E73" s="134">
        <v>0.315</v>
      </c>
      <c r="F73" s="135">
        <v>3.3000000000000002E-2</v>
      </c>
      <c r="G73" s="163">
        <v>50.28</v>
      </c>
      <c r="H73" s="163">
        <v>5.89</v>
      </c>
      <c r="I73" s="165">
        <v>5.89</v>
      </c>
      <c r="J73" s="43">
        <v>5.0999999999999997E-2</v>
      </c>
    </row>
    <row r="74" spans="1:10" ht="27.75" customHeight="1" x14ac:dyDescent="0.25">
      <c r="A74" s="161" t="s">
        <v>626</v>
      </c>
      <c r="B74" s="27"/>
      <c r="C74" s="166">
        <v>0</v>
      </c>
      <c r="D74" s="133">
        <v>2.0419999999999998</v>
      </c>
      <c r="E74" s="134">
        <v>0.315</v>
      </c>
      <c r="F74" s="135">
        <v>3.3000000000000002E-2</v>
      </c>
      <c r="G74" s="163">
        <v>83.55</v>
      </c>
      <c r="H74" s="163">
        <v>5.89</v>
      </c>
      <c r="I74" s="165">
        <v>5.89</v>
      </c>
      <c r="J74" s="43">
        <v>5.0999999999999997E-2</v>
      </c>
    </row>
    <row r="75" spans="1:10" ht="27.75" customHeight="1" x14ac:dyDescent="0.25">
      <c r="A75" s="161" t="s">
        <v>627</v>
      </c>
      <c r="B75" s="27"/>
      <c r="C75" s="166">
        <v>0</v>
      </c>
      <c r="D75" s="133">
        <v>2.0419999999999998</v>
      </c>
      <c r="E75" s="134">
        <v>0.315</v>
      </c>
      <c r="F75" s="135">
        <v>3.3000000000000002E-2</v>
      </c>
      <c r="G75" s="163">
        <v>125.8</v>
      </c>
      <c r="H75" s="163">
        <v>5.89</v>
      </c>
      <c r="I75" s="165">
        <v>5.89</v>
      </c>
      <c r="J75" s="43">
        <v>5.0999999999999997E-2</v>
      </c>
    </row>
    <row r="76" spans="1:10" ht="27.75" customHeight="1" x14ac:dyDescent="0.25">
      <c r="A76" s="161" t="s">
        <v>628</v>
      </c>
      <c r="B76" s="27"/>
      <c r="C76" s="166">
        <v>0</v>
      </c>
      <c r="D76" s="133">
        <v>2.0419999999999998</v>
      </c>
      <c r="E76" s="134">
        <v>0.315</v>
      </c>
      <c r="F76" s="135">
        <v>3.3000000000000002E-2</v>
      </c>
      <c r="G76" s="163">
        <v>220.9</v>
      </c>
      <c r="H76" s="163">
        <v>5.89</v>
      </c>
      <c r="I76" s="165">
        <v>5.89</v>
      </c>
      <c r="J76" s="43">
        <v>5.0999999999999997E-2</v>
      </c>
    </row>
    <row r="77" spans="1:10" ht="27.75" customHeight="1" x14ac:dyDescent="0.25">
      <c r="A77" s="161" t="s">
        <v>629</v>
      </c>
      <c r="B77" s="27"/>
      <c r="C77" s="166">
        <v>0</v>
      </c>
      <c r="D77" s="133">
        <v>1.171</v>
      </c>
      <c r="E77" s="134">
        <v>0.16900000000000001</v>
      </c>
      <c r="F77" s="135">
        <v>1.4999999999999999E-2</v>
      </c>
      <c r="G77" s="163">
        <v>79.040000000000006</v>
      </c>
      <c r="H77" s="163">
        <v>6.77</v>
      </c>
      <c r="I77" s="165">
        <v>6.77</v>
      </c>
      <c r="J77" s="43">
        <v>2.5999999999999999E-2</v>
      </c>
    </row>
    <row r="78" spans="1:10" ht="27.75" customHeight="1" x14ac:dyDescent="0.25">
      <c r="A78" s="161" t="s">
        <v>630</v>
      </c>
      <c r="B78" s="27"/>
      <c r="C78" s="166">
        <v>0</v>
      </c>
      <c r="D78" s="133">
        <v>1.171</v>
      </c>
      <c r="E78" s="134">
        <v>0.16900000000000001</v>
      </c>
      <c r="F78" s="135">
        <v>1.4999999999999999E-2</v>
      </c>
      <c r="G78" s="163">
        <v>316.02</v>
      </c>
      <c r="H78" s="163">
        <v>6.77</v>
      </c>
      <c r="I78" s="165">
        <v>6.77</v>
      </c>
      <c r="J78" s="43">
        <v>2.5999999999999999E-2</v>
      </c>
    </row>
    <row r="79" spans="1:10" ht="27.75" customHeight="1" x14ac:dyDescent="0.25">
      <c r="A79" s="161" t="s">
        <v>631</v>
      </c>
      <c r="B79" s="27"/>
      <c r="C79" s="166">
        <v>0</v>
      </c>
      <c r="D79" s="133">
        <v>1.171</v>
      </c>
      <c r="E79" s="134">
        <v>0.16900000000000001</v>
      </c>
      <c r="F79" s="135">
        <v>1.4999999999999999E-2</v>
      </c>
      <c r="G79" s="163">
        <v>782.06</v>
      </c>
      <c r="H79" s="163">
        <v>6.77</v>
      </c>
      <c r="I79" s="165">
        <v>6.77</v>
      </c>
      <c r="J79" s="43">
        <v>2.5999999999999999E-2</v>
      </c>
    </row>
    <row r="80" spans="1:10" ht="27.75" customHeight="1" x14ac:dyDescent="0.25">
      <c r="A80" s="161" t="s">
        <v>632</v>
      </c>
      <c r="B80" s="27"/>
      <c r="C80" s="166">
        <v>0</v>
      </c>
      <c r="D80" s="133">
        <v>1.171</v>
      </c>
      <c r="E80" s="134">
        <v>0.16900000000000001</v>
      </c>
      <c r="F80" s="135">
        <v>1.4999999999999999E-2</v>
      </c>
      <c r="G80" s="163">
        <v>1568.41</v>
      </c>
      <c r="H80" s="163">
        <v>6.77</v>
      </c>
      <c r="I80" s="165">
        <v>6.77</v>
      </c>
      <c r="J80" s="43">
        <v>2.5999999999999999E-2</v>
      </c>
    </row>
    <row r="81" spans="1:10" ht="27.75" customHeight="1" x14ac:dyDescent="0.25">
      <c r="A81" s="161" t="s">
        <v>633</v>
      </c>
      <c r="B81" s="27"/>
      <c r="C81" s="166">
        <v>0</v>
      </c>
      <c r="D81" s="133">
        <v>1.171</v>
      </c>
      <c r="E81" s="134">
        <v>0.16900000000000001</v>
      </c>
      <c r="F81" s="135">
        <v>1.4999999999999999E-2</v>
      </c>
      <c r="G81" s="163">
        <v>4694.53</v>
      </c>
      <c r="H81" s="163">
        <v>6.77</v>
      </c>
      <c r="I81" s="165">
        <v>6.77</v>
      </c>
      <c r="J81" s="43">
        <v>2.5999999999999999E-2</v>
      </c>
    </row>
    <row r="82" spans="1:10" ht="27.75" customHeight="1" x14ac:dyDescent="0.25">
      <c r="A82" s="161" t="s">
        <v>483</v>
      </c>
      <c r="B82" s="27"/>
      <c r="C82" s="166" t="s">
        <v>469</v>
      </c>
      <c r="D82" s="136">
        <v>14.547000000000001</v>
      </c>
      <c r="E82" s="137">
        <v>1.3049999999999999</v>
      </c>
      <c r="F82" s="135">
        <v>0.68899999999999995</v>
      </c>
      <c r="G82" s="192">
        <v>0</v>
      </c>
      <c r="H82" s="192">
        <v>0</v>
      </c>
      <c r="I82" s="192">
        <v>0</v>
      </c>
      <c r="J82" s="192">
        <v>0</v>
      </c>
    </row>
    <row r="83" spans="1:10" ht="27.75" customHeight="1" x14ac:dyDescent="0.25">
      <c r="A83" s="161" t="s">
        <v>484</v>
      </c>
      <c r="B83" s="27"/>
      <c r="C83" s="166">
        <v>0</v>
      </c>
      <c r="D83" s="133">
        <v>-4.0970000000000004</v>
      </c>
      <c r="E83" s="134">
        <v>-0.67500000000000004</v>
      </c>
      <c r="F83" s="135">
        <v>-0.1</v>
      </c>
      <c r="G83" s="163">
        <v>0</v>
      </c>
      <c r="H83" s="192">
        <v>0</v>
      </c>
      <c r="I83" s="192">
        <v>0</v>
      </c>
      <c r="J83" s="192">
        <v>0</v>
      </c>
    </row>
    <row r="84" spans="1:10" ht="27.75" customHeight="1" x14ac:dyDescent="0.25">
      <c r="A84" s="161" t="s">
        <v>485</v>
      </c>
      <c r="B84" s="27"/>
      <c r="C84" s="166">
        <v>0</v>
      </c>
      <c r="D84" s="133">
        <v>-3.68</v>
      </c>
      <c r="E84" s="134">
        <v>-0.6</v>
      </c>
      <c r="F84" s="135">
        <v>-8.5000000000000006E-2</v>
      </c>
      <c r="G84" s="163">
        <v>0</v>
      </c>
      <c r="H84" s="192">
        <v>0</v>
      </c>
      <c r="I84" s="192">
        <v>0</v>
      </c>
      <c r="J84" s="192">
        <v>0</v>
      </c>
    </row>
    <row r="85" spans="1:10" ht="27.75" customHeight="1" x14ac:dyDescent="0.25">
      <c r="A85" s="161" t="s">
        <v>486</v>
      </c>
      <c r="B85" s="27"/>
      <c r="C85" s="166">
        <v>0</v>
      </c>
      <c r="D85" s="133">
        <v>-4.0970000000000004</v>
      </c>
      <c r="E85" s="134">
        <v>-0.67500000000000004</v>
      </c>
      <c r="F85" s="135">
        <v>-0.1</v>
      </c>
      <c r="G85" s="163">
        <v>0</v>
      </c>
      <c r="H85" s="192">
        <v>0</v>
      </c>
      <c r="I85" s="192">
        <v>0</v>
      </c>
      <c r="J85" s="43">
        <v>0.13600000000000001</v>
      </c>
    </row>
    <row r="86" spans="1:10" ht="27.75" customHeight="1" x14ac:dyDescent="0.25">
      <c r="A86" s="161" t="s">
        <v>487</v>
      </c>
      <c r="B86" s="27"/>
      <c r="C86" s="166">
        <v>0</v>
      </c>
      <c r="D86" s="133">
        <v>-3.68</v>
      </c>
      <c r="E86" s="134">
        <v>-0.6</v>
      </c>
      <c r="F86" s="135">
        <v>-8.5000000000000006E-2</v>
      </c>
      <c r="G86" s="163">
        <v>0</v>
      </c>
      <c r="H86" s="192">
        <v>0</v>
      </c>
      <c r="I86" s="192">
        <v>0</v>
      </c>
      <c r="J86" s="43">
        <v>0.10299999999999999</v>
      </c>
    </row>
    <row r="87" spans="1:10" ht="27.75" customHeight="1" x14ac:dyDescent="0.25">
      <c r="A87" s="161" t="s">
        <v>488</v>
      </c>
      <c r="B87" s="27"/>
      <c r="C87" s="166">
        <v>0</v>
      </c>
      <c r="D87" s="133">
        <v>-2.548</v>
      </c>
      <c r="E87" s="134">
        <v>-0.39300000000000002</v>
      </c>
      <c r="F87" s="135">
        <v>-4.1000000000000002E-2</v>
      </c>
      <c r="G87" s="163">
        <v>69.39</v>
      </c>
      <c r="H87" s="192">
        <v>0</v>
      </c>
      <c r="I87" s="192">
        <v>0</v>
      </c>
      <c r="J87" s="43">
        <v>0.114</v>
      </c>
    </row>
    <row r="88" spans="1:10" ht="27.75" customHeight="1" x14ac:dyDescent="0.25">
      <c r="A88" s="161" t="s">
        <v>678</v>
      </c>
      <c r="B88" s="27"/>
      <c r="C88" s="166" t="s">
        <v>641</v>
      </c>
      <c r="D88" s="133">
        <v>3.2570000000000001</v>
      </c>
      <c r="E88" s="134">
        <v>0.53700000000000003</v>
      </c>
      <c r="F88" s="135">
        <v>0.08</v>
      </c>
      <c r="G88" s="163">
        <v>3.92</v>
      </c>
      <c r="H88" s="192">
        <v>0</v>
      </c>
      <c r="I88" s="192">
        <v>0</v>
      </c>
      <c r="J88" s="192">
        <v>0</v>
      </c>
    </row>
    <row r="89" spans="1:10" ht="27.75" customHeight="1" x14ac:dyDescent="0.25">
      <c r="A89" s="161" t="s">
        <v>704</v>
      </c>
      <c r="B89" s="27"/>
      <c r="C89" s="166" t="s">
        <v>467</v>
      </c>
      <c r="D89" s="133">
        <v>3.2570000000000001</v>
      </c>
      <c r="E89" s="134">
        <v>0.53700000000000003</v>
      </c>
      <c r="F89" s="135">
        <v>0.08</v>
      </c>
      <c r="G89" s="192">
        <v>0</v>
      </c>
      <c r="H89" s="192">
        <v>0</v>
      </c>
      <c r="I89" s="192">
        <v>0</v>
      </c>
      <c r="J89" s="192">
        <v>0</v>
      </c>
    </row>
    <row r="90" spans="1:10" ht="27.75" customHeight="1" x14ac:dyDescent="0.25">
      <c r="A90" s="161" t="s">
        <v>679</v>
      </c>
      <c r="B90" s="27"/>
      <c r="C90" s="166" t="s">
        <v>640</v>
      </c>
      <c r="D90" s="133">
        <v>3.1949999999999998</v>
      </c>
      <c r="E90" s="134">
        <v>0.52600000000000002</v>
      </c>
      <c r="F90" s="135">
        <v>7.8E-2</v>
      </c>
      <c r="G90" s="163">
        <v>4.74</v>
      </c>
      <c r="H90" s="192">
        <v>0</v>
      </c>
      <c r="I90" s="192">
        <v>0</v>
      </c>
      <c r="J90" s="192">
        <v>0</v>
      </c>
    </row>
    <row r="91" spans="1:10" ht="27.75" customHeight="1" x14ac:dyDescent="0.25">
      <c r="A91" s="161" t="s">
        <v>680</v>
      </c>
      <c r="B91" s="27"/>
      <c r="C91" s="166" t="s">
        <v>640</v>
      </c>
      <c r="D91" s="133">
        <v>3.1949999999999998</v>
      </c>
      <c r="E91" s="134">
        <v>0.52600000000000002</v>
      </c>
      <c r="F91" s="135">
        <v>7.8E-2</v>
      </c>
      <c r="G91" s="163">
        <v>5.94</v>
      </c>
      <c r="H91" s="192">
        <v>0</v>
      </c>
      <c r="I91" s="192">
        <v>0</v>
      </c>
      <c r="J91" s="192">
        <v>0</v>
      </c>
    </row>
    <row r="92" spans="1:10" ht="27.75" customHeight="1" x14ac:dyDescent="0.25">
      <c r="A92" s="161" t="s">
        <v>681</v>
      </c>
      <c r="B92" s="27"/>
      <c r="C92" s="166" t="s">
        <v>640</v>
      </c>
      <c r="D92" s="133">
        <v>3.1949999999999998</v>
      </c>
      <c r="E92" s="134">
        <v>0.52600000000000002</v>
      </c>
      <c r="F92" s="135">
        <v>7.8E-2</v>
      </c>
      <c r="G92" s="163">
        <v>6.84</v>
      </c>
      <c r="H92" s="192">
        <v>0</v>
      </c>
      <c r="I92" s="192">
        <v>0</v>
      </c>
      <c r="J92" s="192">
        <v>0</v>
      </c>
    </row>
    <row r="93" spans="1:10" ht="27.75" customHeight="1" x14ac:dyDescent="0.25">
      <c r="A93" s="161" t="s">
        <v>682</v>
      </c>
      <c r="B93" s="27"/>
      <c r="C93" s="166" t="s">
        <v>640</v>
      </c>
      <c r="D93" s="133">
        <v>3.1949999999999998</v>
      </c>
      <c r="E93" s="134">
        <v>0.52600000000000002</v>
      </c>
      <c r="F93" s="135">
        <v>7.8E-2</v>
      </c>
      <c r="G93" s="163">
        <v>9.14</v>
      </c>
      <c r="H93" s="192">
        <v>0</v>
      </c>
      <c r="I93" s="192">
        <v>0</v>
      </c>
      <c r="J93" s="192">
        <v>0</v>
      </c>
    </row>
    <row r="94" spans="1:10" ht="27.75" customHeight="1" x14ac:dyDescent="0.25">
      <c r="A94" s="161" t="s">
        <v>683</v>
      </c>
      <c r="B94" s="27"/>
      <c r="C94" s="166" t="s">
        <v>640</v>
      </c>
      <c r="D94" s="133">
        <v>3.1949999999999998</v>
      </c>
      <c r="E94" s="134">
        <v>0.52600000000000002</v>
      </c>
      <c r="F94" s="135">
        <v>7.8E-2</v>
      </c>
      <c r="G94" s="163">
        <v>17.34</v>
      </c>
      <c r="H94" s="192">
        <v>0</v>
      </c>
      <c r="I94" s="192">
        <v>0</v>
      </c>
      <c r="J94" s="192">
        <v>0</v>
      </c>
    </row>
    <row r="95" spans="1:10" ht="27.75" customHeight="1" x14ac:dyDescent="0.25">
      <c r="A95" s="161" t="s">
        <v>489</v>
      </c>
      <c r="B95" s="27"/>
      <c r="C95" s="166" t="s">
        <v>468</v>
      </c>
      <c r="D95" s="133">
        <v>3.1949999999999998</v>
      </c>
      <c r="E95" s="134">
        <v>0.52600000000000002</v>
      </c>
      <c r="F95" s="135">
        <v>7.8E-2</v>
      </c>
      <c r="G95" s="192">
        <v>0</v>
      </c>
      <c r="H95" s="192">
        <v>0</v>
      </c>
      <c r="I95" s="192">
        <v>0</v>
      </c>
      <c r="J95" s="192">
        <v>0</v>
      </c>
    </row>
    <row r="96" spans="1:10" ht="27.75" customHeight="1" x14ac:dyDescent="0.25">
      <c r="A96" s="161" t="s">
        <v>604</v>
      </c>
      <c r="B96" s="27"/>
      <c r="C96" s="166">
        <v>0</v>
      </c>
      <c r="D96" s="133">
        <v>1.9650000000000001</v>
      </c>
      <c r="E96" s="134">
        <v>0.318</v>
      </c>
      <c r="F96" s="135">
        <v>4.3999999999999997E-2</v>
      </c>
      <c r="G96" s="163">
        <v>5.0599999999999996</v>
      </c>
      <c r="H96" s="163">
        <v>3.53</v>
      </c>
      <c r="I96" s="165">
        <v>3.53</v>
      </c>
      <c r="J96" s="43">
        <v>5.0999999999999997E-2</v>
      </c>
    </row>
    <row r="97" spans="1:10" ht="27.75" customHeight="1" x14ac:dyDescent="0.25">
      <c r="A97" s="161" t="s">
        <v>605</v>
      </c>
      <c r="B97" s="27"/>
      <c r="C97" s="166">
        <v>0</v>
      </c>
      <c r="D97" s="133">
        <v>1.9650000000000001</v>
      </c>
      <c r="E97" s="134">
        <v>0.318</v>
      </c>
      <c r="F97" s="135">
        <v>4.3999999999999997E-2</v>
      </c>
      <c r="G97" s="163">
        <v>27.56</v>
      </c>
      <c r="H97" s="163">
        <v>3.53</v>
      </c>
      <c r="I97" s="165">
        <v>3.53</v>
      </c>
      <c r="J97" s="43">
        <v>5.0999999999999997E-2</v>
      </c>
    </row>
    <row r="98" spans="1:10" ht="27.75" customHeight="1" x14ac:dyDescent="0.25">
      <c r="A98" s="161" t="s">
        <v>606</v>
      </c>
      <c r="B98" s="27"/>
      <c r="C98" s="166">
        <v>0</v>
      </c>
      <c r="D98" s="133">
        <v>1.9650000000000001</v>
      </c>
      <c r="E98" s="134">
        <v>0.318</v>
      </c>
      <c r="F98" s="135">
        <v>4.3999999999999997E-2</v>
      </c>
      <c r="G98" s="163">
        <v>45.05</v>
      </c>
      <c r="H98" s="163">
        <v>3.53</v>
      </c>
      <c r="I98" s="165">
        <v>3.53</v>
      </c>
      <c r="J98" s="43">
        <v>5.0999999999999997E-2</v>
      </c>
    </row>
    <row r="99" spans="1:10" ht="27.75" customHeight="1" x14ac:dyDescent="0.25">
      <c r="A99" s="161" t="s">
        <v>607</v>
      </c>
      <c r="B99" s="27"/>
      <c r="C99" s="166">
        <v>0</v>
      </c>
      <c r="D99" s="133">
        <v>1.9650000000000001</v>
      </c>
      <c r="E99" s="134">
        <v>0.318</v>
      </c>
      <c r="F99" s="135">
        <v>4.3999999999999997E-2</v>
      </c>
      <c r="G99" s="163">
        <v>67.27</v>
      </c>
      <c r="H99" s="163">
        <v>3.53</v>
      </c>
      <c r="I99" s="165">
        <v>3.53</v>
      </c>
      <c r="J99" s="43">
        <v>5.0999999999999997E-2</v>
      </c>
    </row>
    <row r="100" spans="1:10" ht="27.75" customHeight="1" x14ac:dyDescent="0.25">
      <c r="A100" s="161" t="s">
        <v>608</v>
      </c>
      <c r="B100" s="27"/>
      <c r="C100" s="166">
        <v>0</v>
      </c>
      <c r="D100" s="133">
        <v>1.9650000000000001</v>
      </c>
      <c r="E100" s="134">
        <v>0.318</v>
      </c>
      <c r="F100" s="135">
        <v>4.3999999999999997E-2</v>
      </c>
      <c r="G100" s="163">
        <v>117.3</v>
      </c>
      <c r="H100" s="163">
        <v>3.53</v>
      </c>
      <c r="I100" s="165">
        <v>3.53</v>
      </c>
      <c r="J100" s="43">
        <v>5.0999999999999997E-2</v>
      </c>
    </row>
    <row r="101" spans="1:10" ht="27.75" customHeight="1" x14ac:dyDescent="0.25">
      <c r="A101" s="161" t="s">
        <v>609</v>
      </c>
      <c r="B101" s="27"/>
      <c r="C101" s="166">
        <v>0</v>
      </c>
      <c r="D101" s="133">
        <v>1.649</v>
      </c>
      <c r="E101" s="134">
        <v>0.255</v>
      </c>
      <c r="F101" s="135">
        <v>2.7E-2</v>
      </c>
      <c r="G101" s="163">
        <v>6.07</v>
      </c>
      <c r="H101" s="163">
        <v>4.76</v>
      </c>
      <c r="I101" s="165">
        <v>4.76</v>
      </c>
      <c r="J101" s="43">
        <v>4.1000000000000002E-2</v>
      </c>
    </row>
    <row r="102" spans="1:10" ht="27.75" customHeight="1" x14ac:dyDescent="0.25">
      <c r="A102" s="161" t="s">
        <v>610</v>
      </c>
      <c r="B102" s="27"/>
      <c r="C102" s="166">
        <v>0</v>
      </c>
      <c r="D102" s="133">
        <v>1.649</v>
      </c>
      <c r="E102" s="134">
        <v>0.255</v>
      </c>
      <c r="F102" s="135">
        <v>2.7E-2</v>
      </c>
      <c r="G102" s="163">
        <v>40.619999999999997</v>
      </c>
      <c r="H102" s="163">
        <v>4.76</v>
      </c>
      <c r="I102" s="165">
        <v>4.76</v>
      </c>
      <c r="J102" s="43">
        <v>4.1000000000000002E-2</v>
      </c>
    </row>
    <row r="103" spans="1:10" ht="27.75" customHeight="1" x14ac:dyDescent="0.25">
      <c r="A103" s="161" t="s">
        <v>611</v>
      </c>
      <c r="B103" s="27"/>
      <c r="C103" s="166">
        <v>0</v>
      </c>
      <c r="D103" s="133">
        <v>1.649</v>
      </c>
      <c r="E103" s="134">
        <v>0.255</v>
      </c>
      <c r="F103" s="135">
        <v>2.7E-2</v>
      </c>
      <c r="G103" s="163">
        <v>67.5</v>
      </c>
      <c r="H103" s="163">
        <v>4.76</v>
      </c>
      <c r="I103" s="165">
        <v>4.76</v>
      </c>
      <c r="J103" s="43">
        <v>4.1000000000000002E-2</v>
      </c>
    </row>
    <row r="104" spans="1:10" ht="27.75" customHeight="1" x14ac:dyDescent="0.25">
      <c r="A104" s="161" t="s">
        <v>612</v>
      </c>
      <c r="B104" s="27"/>
      <c r="C104" s="166">
        <v>0</v>
      </c>
      <c r="D104" s="133">
        <v>1.649</v>
      </c>
      <c r="E104" s="134">
        <v>0.255</v>
      </c>
      <c r="F104" s="135">
        <v>2.7E-2</v>
      </c>
      <c r="G104" s="163">
        <v>101.63</v>
      </c>
      <c r="H104" s="163">
        <v>4.76</v>
      </c>
      <c r="I104" s="165">
        <v>4.76</v>
      </c>
      <c r="J104" s="43">
        <v>4.1000000000000002E-2</v>
      </c>
    </row>
    <row r="105" spans="1:10" ht="27.75" customHeight="1" x14ac:dyDescent="0.25">
      <c r="A105" s="161" t="s">
        <v>613</v>
      </c>
      <c r="B105" s="27"/>
      <c r="C105" s="166">
        <v>0</v>
      </c>
      <c r="D105" s="133">
        <v>1.649</v>
      </c>
      <c r="E105" s="134">
        <v>0.255</v>
      </c>
      <c r="F105" s="135">
        <v>2.7E-2</v>
      </c>
      <c r="G105" s="163">
        <v>178.47</v>
      </c>
      <c r="H105" s="163">
        <v>4.76</v>
      </c>
      <c r="I105" s="165">
        <v>4.76</v>
      </c>
      <c r="J105" s="43">
        <v>4.1000000000000002E-2</v>
      </c>
    </row>
    <row r="106" spans="1:10" ht="27.75" customHeight="1" x14ac:dyDescent="0.25">
      <c r="A106" s="161" t="s">
        <v>614</v>
      </c>
      <c r="B106" s="27"/>
      <c r="C106" s="166">
        <v>0</v>
      </c>
      <c r="D106" s="133">
        <v>0.94599999999999995</v>
      </c>
      <c r="E106" s="134">
        <v>0.13600000000000001</v>
      </c>
      <c r="F106" s="135">
        <v>1.2E-2</v>
      </c>
      <c r="G106" s="163">
        <v>63.86</v>
      </c>
      <c r="H106" s="163">
        <v>5.47</v>
      </c>
      <c r="I106" s="165">
        <v>5.47</v>
      </c>
      <c r="J106" s="43">
        <v>2.1000000000000001E-2</v>
      </c>
    </row>
    <row r="107" spans="1:10" ht="27.75" customHeight="1" x14ac:dyDescent="0.25">
      <c r="A107" s="161" t="s">
        <v>615</v>
      </c>
      <c r="B107" s="27"/>
      <c r="C107" s="166">
        <v>0</v>
      </c>
      <c r="D107" s="133">
        <v>0.94599999999999995</v>
      </c>
      <c r="E107" s="134">
        <v>0.13600000000000001</v>
      </c>
      <c r="F107" s="135">
        <v>1.2E-2</v>
      </c>
      <c r="G107" s="163">
        <v>255.31</v>
      </c>
      <c r="H107" s="163">
        <v>5.47</v>
      </c>
      <c r="I107" s="165">
        <v>5.47</v>
      </c>
      <c r="J107" s="43">
        <v>2.1000000000000001E-2</v>
      </c>
    </row>
    <row r="108" spans="1:10" ht="27.75" customHeight="1" x14ac:dyDescent="0.25">
      <c r="A108" s="161" t="s">
        <v>616</v>
      </c>
      <c r="B108" s="27"/>
      <c r="C108" s="166">
        <v>0</v>
      </c>
      <c r="D108" s="133">
        <v>0.94599999999999995</v>
      </c>
      <c r="E108" s="134">
        <v>0.13600000000000001</v>
      </c>
      <c r="F108" s="135">
        <v>1.2E-2</v>
      </c>
      <c r="G108" s="163">
        <v>631.83000000000004</v>
      </c>
      <c r="H108" s="163">
        <v>5.47</v>
      </c>
      <c r="I108" s="165">
        <v>5.47</v>
      </c>
      <c r="J108" s="43">
        <v>2.1000000000000001E-2</v>
      </c>
    </row>
    <row r="109" spans="1:10" ht="27.75" customHeight="1" x14ac:dyDescent="0.25">
      <c r="A109" s="161" t="s">
        <v>617</v>
      </c>
      <c r="B109" s="27"/>
      <c r="C109" s="166">
        <v>0</v>
      </c>
      <c r="D109" s="133">
        <v>0.94599999999999995</v>
      </c>
      <c r="E109" s="134">
        <v>0.13600000000000001</v>
      </c>
      <c r="F109" s="135">
        <v>1.2E-2</v>
      </c>
      <c r="G109" s="163">
        <v>1267.1300000000001</v>
      </c>
      <c r="H109" s="163">
        <v>5.47</v>
      </c>
      <c r="I109" s="165">
        <v>5.47</v>
      </c>
      <c r="J109" s="43">
        <v>2.1000000000000001E-2</v>
      </c>
    </row>
    <row r="110" spans="1:10" ht="27.75" customHeight="1" x14ac:dyDescent="0.25">
      <c r="A110" s="161" t="s">
        <v>618</v>
      </c>
      <c r="B110" s="27"/>
      <c r="C110" s="166">
        <v>0</v>
      </c>
      <c r="D110" s="133">
        <v>0.94599999999999995</v>
      </c>
      <c r="E110" s="134">
        <v>0.13600000000000001</v>
      </c>
      <c r="F110" s="135">
        <v>1.2E-2</v>
      </c>
      <c r="G110" s="163">
        <v>3792.73</v>
      </c>
      <c r="H110" s="163">
        <v>5.47</v>
      </c>
      <c r="I110" s="165">
        <v>5.47</v>
      </c>
      <c r="J110" s="43">
        <v>2.1000000000000001E-2</v>
      </c>
    </row>
    <row r="111" spans="1:10" ht="27.75" customHeight="1" x14ac:dyDescent="0.25">
      <c r="A111" s="161" t="s">
        <v>490</v>
      </c>
      <c r="B111" s="27"/>
      <c r="C111" s="166" t="s">
        <v>469</v>
      </c>
      <c r="D111" s="136">
        <v>11.752000000000001</v>
      </c>
      <c r="E111" s="137">
        <v>1.054</v>
      </c>
      <c r="F111" s="135">
        <v>0.55600000000000005</v>
      </c>
      <c r="G111" s="192">
        <v>0</v>
      </c>
      <c r="H111" s="192">
        <v>0</v>
      </c>
      <c r="I111" s="192">
        <v>0</v>
      </c>
      <c r="J111" s="192">
        <v>0</v>
      </c>
    </row>
    <row r="112" spans="1:10" ht="27.75" customHeight="1" x14ac:dyDescent="0.25">
      <c r="A112" s="161" t="s">
        <v>491</v>
      </c>
      <c r="B112" s="27"/>
      <c r="C112" s="166">
        <v>0</v>
      </c>
      <c r="D112" s="133">
        <v>-3.31</v>
      </c>
      <c r="E112" s="134">
        <v>-0.54500000000000004</v>
      </c>
      <c r="F112" s="135">
        <v>-8.1000000000000003E-2</v>
      </c>
      <c r="G112" s="163">
        <v>0</v>
      </c>
      <c r="H112" s="192">
        <v>0</v>
      </c>
      <c r="I112" s="192">
        <v>0</v>
      </c>
      <c r="J112" s="192">
        <v>0</v>
      </c>
    </row>
    <row r="113" spans="1:10" ht="27.75" customHeight="1" x14ac:dyDescent="0.25">
      <c r="A113" s="161" t="s">
        <v>492</v>
      </c>
      <c r="B113" s="27"/>
      <c r="C113" s="166">
        <v>0</v>
      </c>
      <c r="D113" s="133">
        <v>-2.9729999999999999</v>
      </c>
      <c r="E113" s="134">
        <v>-0.48499999999999999</v>
      </c>
      <c r="F113" s="135">
        <v>-6.9000000000000006E-2</v>
      </c>
      <c r="G113" s="163">
        <v>0</v>
      </c>
      <c r="H113" s="192">
        <v>0</v>
      </c>
      <c r="I113" s="192">
        <v>0</v>
      </c>
      <c r="J113" s="192">
        <v>0</v>
      </c>
    </row>
    <row r="114" spans="1:10" ht="27.75" customHeight="1" x14ac:dyDescent="0.25">
      <c r="A114" s="161" t="s">
        <v>493</v>
      </c>
      <c r="B114" s="27"/>
      <c r="C114" s="166">
        <v>0</v>
      </c>
      <c r="D114" s="133">
        <v>-3.31</v>
      </c>
      <c r="E114" s="134">
        <v>-0.54500000000000004</v>
      </c>
      <c r="F114" s="135">
        <v>-8.1000000000000003E-2</v>
      </c>
      <c r="G114" s="163">
        <v>0</v>
      </c>
      <c r="H114" s="192">
        <v>0</v>
      </c>
      <c r="I114" s="192">
        <v>0</v>
      </c>
      <c r="J114" s="43">
        <v>0.11</v>
      </c>
    </row>
    <row r="115" spans="1:10" ht="27.75" customHeight="1" x14ac:dyDescent="0.25">
      <c r="A115" s="161" t="s">
        <v>494</v>
      </c>
      <c r="B115" s="27"/>
      <c r="C115" s="166">
        <v>0</v>
      </c>
      <c r="D115" s="133">
        <v>-2.9729999999999999</v>
      </c>
      <c r="E115" s="134">
        <v>-0.48499999999999999</v>
      </c>
      <c r="F115" s="135">
        <v>-6.9000000000000006E-2</v>
      </c>
      <c r="G115" s="163">
        <v>0</v>
      </c>
      <c r="H115" s="192">
        <v>0</v>
      </c>
      <c r="I115" s="192">
        <v>0</v>
      </c>
      <c r="J115" s="43">
        <v>8.4000000000000005E-2</v>
      </c>
    </row>
    <row r="116" spans="1:10" ht="27.75" customHeight="1" x14ac:dyDescent="0.25">
      <c r="A116" s="161" t="s">
        <v>495</v>
      </c>
      <c r="B116" s="27"/>
      <c r="C116" s="166">
        <v>0</v>
      </c>
      <c r="D116" s="133">
        <v>-2.0579999999999998</v>
      </c>
      <c r="E116" s="134">
        <v>-0.318</v>
      </c>
      <c r="F116" s="135">
        <v>-3.3000000000000002E-2</v>
      </c>
      <c r="G116" s="163">
        <v>56.06</v>
      </c>
      <c r="H116" s="192">
        <v>0</v>
      </c>
      <c r="I116" s="192">
        <v>0</v>
      </c>
      <c r="J116" s="43">
        <v>9.1999999999999998E-2</v>
      </c>
    </row>
    <row r="117" spans="1:10" ht="27.75" customHeight="1" x14ac:dyDescent="0.25">
      <c r="A117" s="161" t="s">
        <v>684</v>
      </c>
      <c r="B117" s="27"/>
      <c r="C117" s="166" t="s">
        <v>641</v>
      </c>
      <c r="D117" s="133">
        <v>3.1219999999999999</v>
      </c>
      <c r="E117" s="134">
        <v>0.51400000000000001</v>
      </c>
      <c r="F117" s="135">
        <v>7.5999999999999998E-2</v>
      </c>
      <c r="G117" s="163">
        <v>3.76</v>
      </c>
      <c r="H117" s="192">
        <v>0</v>
      </c>
      <c r="I117" s="192">
        <v>0</v>
      </c>
      <c r="J117" s="192">
        <v>0</v>
      </c>
    </row>
    <row r="118" spans="1:10" ht="27.75" customHeight="1" x14ac:dyDescent="0.25">
      <c r="A118" s="161" t="s">
        <v>705</v>
      </c>
      <c r="B118" s="27"/>
      <c r="C118" s="166" t="s">
        <v>467</v>
      </c>
      <c r="D118" s="133">
        <v>3.1219999999999999</v>
      </c>
      <c r="E118" s="134">
        <v>0.51400000000000001</v>
      </c>
      <c r="F118" s="135">
        <v>7.5999999999999998E-2</v>
      </c>
      <c r="G118" s="192">
        <v>0</v>
      </c>
      <c r="H118" s="192">
        <v>0</v>
      </c>
      <c r="I118" s="192">
        <v>0</v>
      </c>
      <c r="J118" s="192">
        <v>0</v>
      </c>
    </row>
    <row r="119" spans="1:10" ht="27.75" customHeight="1" x14ac:dyDescent="0.25">
      <c r="A119" s="161" t="s">
        <v>685</v>
      </c>
      <c r="B119" s="27"/>
      <c r="C119" s="166" t="s">
        <v>640</v>
      </c>
      <c r="D119" s="133">
        <v>3.0619999999999998</v>
      </c>
      <c r="E119" s="134">
        <v>0.504</v>
      </c>
      <c r="F119" s="135">
        <v>7.4999999999999997E-2</v>
      </c>
      <c r="G119" s="163">
        <v>4.55</v>
      </c>
      <c r="H119" s="192">
        <v>0</v>
      </c>
      <c r="I119" s="192">
        <v>0</v>
      </c>
      <c r="J119" s="192">
        <v>0</v>
      </c>
    </row>
    <row r="120" spans="1:10" ht="27.75" customHeight="1" x14ac:dyDescent="0.25">
      <c r="A120" s="161" t="s">
        <v>686</v>
      </c>
      <c r="B120" s="27"/>
      <c r="C120" s="166" t="s">
        <v>640</v>
      </c>
      <c r="D120" s="133">
        <v>3.0619999999999998</v>
      </c>
      <c r="E120" s="134">
        <v>0.504</v>
      </c>
      <c r="F120" s="135">
        <v>7.4999999999999997E-2</v>
      </c>
      <c r="G120" s="163">
        <v>5.69</v>
      </c>
      <c r="H120" s="192">
        <v>0</v>
      </c>
      <c r="I120" s="192">
        <v>0</v>
      </c>
      <c r="J120" s="192">
        <v>0</v>
      </c>
    </row>
    <row r="121" spans="1:10" ht="27.75" customHeight="1" x14ac:dyDescent="0.25">
      <c r="A121" s="161" t="s">
        <v>687</v>
      </c>
      <c r="B121" s="27"/>
      <c r="C121" s="166" t="s">
        <v>640</v>
      </c>
      <c r="D121" s="133">
        <v>3.0619999999999998</v>
      </c>
      <c r="E121" s="134">
        <v>0.504</v>
      </c>
      <c r="F121" s="135">
        <v>7.4999999999999997E-2</v>
      </c>
      <c r="G121" s="163">
        <v>6.55</v>
      </c>
      <c r="H121" s="192">
        <v>0</v>
      </c>
      <c r="I121" s="192">
        <v>0</v>
      </c>
      <c r="J121" s="192">
        <v>0</v>
      </c>
    </row>
    <row r="122" spans="1:10" ht="27.75" customHeight="1" x14ac:dyDescent="0.25">
      <c r="A122" s="161" t="s">
        <v>688</v>
      </c>
      <c r="B122" s="27"/>
      <c r="C122" s="166" t="s">
        <v>640</v>
      </c>
      <c r="D122" s="133">
        <v>3.0619999999999998</v>
      </c>
      <c r="E122" s="134">
        <v>0.504</v>
      </c>
      <c r="F122" s="135">
        <v>7.4999999999999997E-2</v>
      </c>
      <c r="G122" s="163">
        <v>8.76</v>
      </c>
      <c r="H122" s="192">
        <v>0</v>
      </c>
      <c r="I122" s="192">
        <v>0</v>
      </c>
      <c r="J122" s="192">
        <v>0</v>
      </c>
    </row>
    <row r="123" spans="1:10" ht="27.75" customHeight="1" x14ac:dyDescent="0.25">
      <c r="A123" s="161" t="s">
        <v>689</v>
      </c>
      <c r="B123" s="27"/>
      <c r="C123" s="166" t="s">
        <v>640</v>
      </c>
      <c r="D123" s="133">
        <v>3.0619999999999998</v>
      </c>
      <c r="E123" s="134">
        <v>0.504</v>
      </c>
      <c r="F123" s="135">
        <v>7.4999999999999997E-2</v>
      </c>
      <c r="G123" s="163">
        <v>16.62</v>
      </c>
      <c r="H123" s="192">
        <v>0</v>
      </c>
      <c r="I123" s="192">
        <v>0</v>
      </c>
      <c r="J123" s="192">
        <v>0</v>
      </c>
    </row>
    <row r="124" spans="1:10" ht="27.75" customHeight="1" x14ac:dyDescent="0.25">
      <c r="A124" s="161" t="s">
        <v>496</v>
      </c>
      <c r="B124" s="27"/>
      <c r="C124" s="166" t="s">
        <v>468</v>
      </c>
      <c r="D124" s="133">
        <v>3.0619999999999998</v>
      </c>
      <c r="E124" s="134">
        <v>0.504</v>
      </c>
      <c r="F124" s="135">
        <v>7.4999999999999997E-2</v>
      </c>
      <c r="G124" s="192">
        <v>0</v>
      </c>
      <c r="H124" s="192">
        <v>0</v>
      </c>
      <c r="I124" s="192">
        <v>0</v>
      </c>
      <c r="J124" s="192">
        <v>0</v>
      </c>
    </row>
    <row r="125" spans="1:10" ht="27.75" customHeight="1" x14ac:dyDescent="0.25">
      <c r="A125" s="161" t="s">
        <v>589</v>
      </c>
      <c r="B125" s="27"/>
      <c r="C125" s="166">
        <v>0</v>
      </c>
      <c r="D125" s="133">
        <v>1.883</v>
      </c>
      <c r="E125" s="134">
        <v>0.30499999999999999</v>
      </c>
      <c r="F125" s="135">
        <v>4.2000000000000003E-2</v>
      </c>
      <c r="G125" s="163">
        <v>4.8499999999999996</v>
      </c>
      <c r="H125" s="163">
        <v>3.38</v>
      </c>
      <c r="I125" s="165">
        <v>3.38</v>
      </c>
      <c r="J125" s="43">
        <v>4.9000000000000002E-2</v>
      </c>
    </row>
    <row r="126" spans="1:10" ht="27.75" customHeight="1" x14ac:dyDescent="0.25">
      <c r="A126" s="161" t="s">
        <v>590</v>
      </c>
      <c r="B126" s="27"/>
      <c r="C126" s="166">
        <v>0</v>
      </c>
      <c r="D126" s="133">
        <v>1.883</v>
      </c>
      <c r="E126" s="134">
        <v>0.30499999999999999</v>
      </c>
      <c r="F126" s="135">
        <v>4.2000000000000003E-2</v>
      </c>
      <c r="G126" s="163">
        <v>26.41</v>
      </c>
      <c r="H126" s="163">
        <v>3.38</v>
      </c>
      <c r="I126" s="165">
        <v>3.38</v>
      </c>
      <c r="J126" s="43">
        <v>4.9000000000000002E-2</v>
      </c>
    </row>
    <row r="127" spans="1:10" ht="27.75" customHeight="1" x14ac:dyDescent="0.25">
      <c r="A127" s="161" t="s">
        <v>591</v>
      </c>
      <c r="B127" s="27"/>
      <c r="C127" s="166">
        <v>0</v>
      </c>
      <c r="D127" s="133">
        <v>1.883</v>
      </c>
      <c r="E127" s="134">
        <v>0.30499999999999999</v>
      </c>
      <c r="F127" s="135">
        <v>4.2000000000000003E-2</v>
      </c>
      <c r="G127" s="163">
        <v>43.18</v>
      </c>
      <c r="H127" s="163">
        <v>3.38</v>
      </c>
      <c r="I127" s="165">
        <v>3.38</v>
      </c>
      <c r="J127" s="43">
        <v>4.9000000000000002E-2</v>
      </c>
    </row>
    <row r="128" spans="1:10" ht="27.75" customHeight="1" x14ac:dyDescent="0.25">
      <c r="A128" s="161" t="s">
        <v>592</v>
      </c>
      <c r="B128" s="27"/>
      <c r="C128" s="166">
        <v>0</v>
      </c>
      <c r="D128" s="133">
        <v>1.883</v>
      </c>
      <c r="E128" s="134">
        <v>0.30499999999999999</v>
      </c>
      <c r="F128" s="135">
        <v>4.2000000000000003E-2</v>
      </c>
      <c r="G128" s="163">
        <v>64.48</v>
      </c>
      <c r="H128" s="163">
        <v>3.38</v>
      </c>
      <c r="I128" s="165">
        <v>3.38</v>
      </c>
      <c r="J128" s="43">
        <v>4.9000000000000002E-2</v>
      </c>
    </row>
    <row r="129" spans="1:10" ht="27.75" customHeight="1" x14ac:dyDescent="0.25">
      <c r="A129" s="161" t="s">
        <v>593</v>
      </c>
      <c r="B129" s="27"/>
      <c r="C129" s="166">
        <v>0</v>
      </c>
      <c r="D129" s="133">
        <v>1.883</v>
      </c>
      <c r="E129" s="134">
        <v>0.30499999999999999</v>
      </c>
      <c r="F129" s="135">
        <v>4.2000000000000003E-2</v>
      </c>
      <c r="G129" s="163">
        <v>112.42</v>
      </c>
      <c r="H129" s="163">
        <v>3.38</v>
      </c>
      <c r="I129" s="165">
        <v>3.38</v>
      </c>
      <c r="J129" s="43">
        <v>4.9000000000000002E-2</v>
      </c>
    </row>
    <row r="130" spans="1:10" ht="27.75" customHeight="1" x14ac:dyDescent="0.25">
      <c r="A130" s="161" t="s">
        <v>594</v>
      </c>
      <c r="B130" s="27"/>
      <c r="C130" s="166">
        <v>0</v>
      </c>
      <c r="D130" s="133">
        <v>1.581</v>
      </c>
      <c r="E130" s="134">
        <v>0.24399999999999999</v>
      </c>
      <c r="F130" s="135">
        <v>2.5999999999999999E-2</v>
      </c>
      <c r="G130" s="163">
        <v>5.81</v>
      </c>
      <c r="H130" s="163">
        <v>4.5599999999999996</v>
      </c>
      <c r="I130" s="165">
        <v>4.5599999999999996</v>
      </c>
      <c r="J130" s="43">
        <v>0.04</v>
      </c>
    </row>
    <row r="131" spans="1:10" ht="27.75" customHeight="1" x14ac:dyDescent="0.25">
      <c r="A131" s="161" t="s">
        <v>595</v>
      </c>
      <c r="B131" s="27"/>
      <c r="C131" s="166">
        <v>0</v>
      </c>
      <c r="D131" s="133">
        <v>1.581</v>
      </c>
      <c r="E131" s="134">
        <v>0.24399999999999999</v>
      </c>
      <c r="F131" s="135">
        <v>2.5999999999999999E-2</v>
      </c>
      <c r="G131" s="163">
        <v>38.93</v>
      </c>
      <c r="H131" s="163">
        <v>4.5599999999999996</v>
      </c>
      <c r="I131" s="165">
        <v>4.5599999999999996</v>
      </c>
      <c r="J131" s="43">
        <v>0.04</v>
      </c>
    </row>
    <row r="132" spans="1:10" ht="27.75" customHeight="1" x14ac:dyDescent="0.25">
      <c r="A132" s="161" t="s">
        <v>596</v>
      </c>
      <c r="B132" s="27"/>
      <c r="C132" s="166">
        <v>0</v>
      </c>
      <c r="D132" s="133">
        <v>1.581</v>
      </c>
      <c r="E132" s="134">
        <v>0.24399999999999999</v>
      </c>
      <c r="F132" s="135">
        <v>2.5999999999999999E-2</v>
      </c>
      <c r="G132" s="163">
        <v>64.69</v>
      </c>
      <c r="H132" s="163">
        <v>4.5599999999999996</v>
      </c>
      <c r="I132" s="165">
        <v>4.5599999999999996</v>
      </c>
      <c r="J132" s="43">
        <v>0.04</v>
      </c>
    </row>
    <row r="133" spans="1:10" ht="27.75" customHeight="1" x14ac:dyDescent="0.25">
      <c r="A133" s="161" t="s">
        <v>597</v>
      </c>
      <c r="B133" s="27"/>
      <c r="C133" s="166">
        <v>0</v>
      </c>
      <c r="D133" s="133">
        <v>1.581</v>
      </c>
      <c r="E133" s="134">
        <v>0.24399999999999999</v>
      </c>
      <c r="F133" s="135">
        <v>2.5999999999999999E-2</v>
      </c>
      <c r="G133" s="163">
        <v>97.4</v>
      </c>
      <c r="H133" s="163">
        <v>4.5599999999999996</v>
      </c>
      <c r="I133" s="165">
        <v>4.5599999999999996</v>
      </c>
      <c r="J133" s="43">
        <v>0.04</v>
      </c>
    </row>
    <row r="134" spans="1:10" ht="27.75" customHeight="1" x14ac:dyDescent="0.25">
      <c r="A134" s="161" t="s">
        <v>598</v>
      </c>
      <c r="B134" s="27"/>
      <c r="C134" s="166">
        <v>0</v>
      </c>
      <c r="D134" s="133">
        <v>1.581</v>
      </c>
      <c r="E134" s="134">
        <v>0.24399999999999999</v>
      </c>
      <c r="F134" s="135">
        <v>2.5999999999999999E-2</v>
      </c>
      <c r="G134" s="163">
        <v>171.05</v>
      </c>
      <c r="H134" s="163">
        <v>4.5599999999999996</v>
      </c>
      <c r="I134" s="165">
        <v>4.5599999999999996</v>
      </c>
      <c r="J134" s="43">
        <v>0.04</v>
      </c>
    </row>
    <row r="135" spans="1:10" ht="27.75" customHeight="1" x14ac:dyDescent="0.25">
      <c r="A135" s="161" t="s">
        <v>599</v>
      </c>
      <c r="B135" s="27"/>
      <c r="C135" s="166">
        <v>0</v>
      </c>
      <c r="D135" s="133">
        <v>0.90700000000000003</v>
      </c>
      <c r="E135" s="134">
        <v>0.13100000000000001</v>
      </c>
      <c r="F135" s="135">
        <v>1.2E-2</v>
      </c>
      <c r="G135" s="163">
        <v>61.2</v>
      </c>
      <c r="H135" s="163">
        <v>5.24</v>
      </c>
      <c r="I135" s="165">
        <v>5.24</v>
      </c>
      <c r="J135" s="43">
        <v>0.02</v>
      </c>
    </row>
    <row r="136" spans="1:10" ht="27.75" customHeight="1" x14ac:dyDescent="0.25">
      <c r="A136" s="161" t="s">
        <v>600</v>
      </c>
      <c r="B136" s="27"/>
      <c r="C136" s="166">
        <v>0</v>
      </c>
      <c r="D136" s="133">
        <v>0.90700000000000003</v>
      </c>
      <c r="E136" s="134">
        <v>0.13100000000000001</v>
      </c>
      <c r="F136" s="135">
        <v>1.2E-2</v>
      </c>
      <c r="G136" s="163">
        <v>244.7</v>
      </c>
      <c r="H136" s="163">
        <v>5.24</v>
      </c>
      <c r="I136" s="165">
        <v>5.24</v>
      </c>
      <c r="J136" s="43">
        <v>0.02</v>
      </c>
    </row>
    <row r="137" spans="1:10" ht="27.75" customHeight="1" x14ac:dyDescent="0.25">
      <c r="A137" s="161" t="s">
        <v>601</v>
      </c>
      <c r="B137" s="27"/>
      <c r="C137" s="166">
        <v>0</v>
      </c>
      <c r="D137" s="133">
        <v>0.90700000000000003</v>
      </c>
      <c r="E137" s="134">
        <v>0.13100000000000001</v>
      </c>
      <c r="F137" s="135">
        <v>1.2E-2</v>
      </c>
      <c r="G137" s="163">
        <v>605.55999999999995</v>
      </c>
      <c r="H137" s="163">
        <v>5.24</v>
      </c>
      <c r="I137" s="165">
        <v>5.24</v>
      </c>
      <c r="J137" s="43">
        <v>0.02</v>
      </c>
    </row>
    <row r="138" spans="1:10" ht="27.75" customHeight="1" x14ac:dyDescent="0.25">
      <c r="A138" s="161" t="s">
        <v>602</v>
      </c>
      <c r="B138" s="27"/>
      <c r="C138" s="166">
        <v>0</v>
      </c>
      <c r="D138" s="133">
        <v>0.90700000000000003</v>
      </c>
      <c r="E138" s="134">
        <v>0.13100000000000001</v>
      </c>
      <c r="F138" s="135">
        <v>1.2E-2</v>
      </c>
      <c r="G138" s="163">
        <v>1214.45</v>
      </c>
      <c r="H138" s="163">
        <v>5.24</v>
      </c>
      <c r="I138" s="165">
        <v>5.24</v>
      </c>
      <c r="J138" s="43">
        <v>0.02</v>
      </c>
    </row>
    <row r="139" spans="1:10" ht="27.75" customHeight="1" x14ac:dyDescent="0.25">
      <c r="A139" s="161" t="s">
        <v>603</v>
      </c>
      <c r="B139" s="27"/>
      <c r="C139" s="166">
        <v>0</v>
      </c>
      <c r="D139" s="133">
        <v>0.90700000000000003</v>
      </c>
      <c r="E139" s="134">
        <v>0.13100000000000001</v>
      </c>
      <c r="F139" s="135">
        <v>1.2E-2</v>
      </c>
      <c r="G139" s="163">
        <v>3635.07</v>
      </c>
      <c r="H139" s="163">
        <v>5.24</v>
      </c>
      <c r="I139" s="165">
        <v>5.24</v>
      </c>
      <c r="J139" s="43">
        <v>0.02</v>
      </c>
    </row>
    <row r="140" spans="1:10" ht="27.75" customHeight="1" x14ac:dyDescent="0.25">
      <c r="A140" s="161" t="s">
        <v>497</v>
      </c>
      <c r="B140" s="27"/>
      <c r="C140" s="166" t="s">
        <v>469</v>
      </c>
      <c r="D140" s="136">
        <v>11.263999999999999</v>
      </c>
      <c r="E140" s="137">
        <v>1.01</v>
      </c>
      <c r="F140" s="135">
        <v>0.53300000000000003</v>
      </c>
      <c r="G140" s="192">
        <v>0</v>
      </c>
      <c r="H140" s="192">
        <v>0</v>
      </c>
      <c r="I140" s="192">
        <v>0</v>
      </c>
      <c r="J140" s="192">
        <v>0</v>
      </c>
    </row>
    <row r="141" spans="1:10" ht="27.75" customHeight="1" x14ac:dyDescent="0.25">
      <c r="A141" s="161" t="s">
        <v>498</v>
      </c>
      <c r="B141" s="27"/>
      <c r="C141" s="166">
        <v>0</v>
      </c>
      <c r="D141" s="133">
        <v>-3.173</v>
      </c>
      <c r="E141" s="134">
        <v>-0.52300000000000002</v>
      </c>
      <c r="F141" s="135">
        <v>-7.6999999999999999E-2</v>
      </c>
      <c r="G141" s="163">
        <v>0</v>
      </c>
      <c r="H141" s="192">
        <v>0</v>
      </c>
      <c r="I141" s="192">
        <v>0</v>
      </c>
      <c r="J141" s="192">
        <v>0</v>
      </c>
    </row>
    <row r="142" spans="1:10" ht="27.75" customHeight="1" x14ac:dyDescent="0.25">
      <c r="A142" s="161" t="s">
        <v>499</v>
      </c>
      <c r="B142" s="27"/>
      <c r="C142" s="166">
        <v>0</v>
      </c>
      <c r="D142" s="133">
        <v>-2.8490000000000002</v>
      </c>
      <c r="E142" s="134">
        <v>-0.46400000000000002</v>
      </c>
      <c r="F142" s="135">
        <v>-6.6000000000000003E-2</v>
      </c>
      <c r="G142" s="163">
        <v>0</v>
      </c>
      <c r="H142" s="192">
        <v>0</v>
      </c>
      <c r="I142" s="192">
        <v>0</v>
      </c>
      <c r="J142" s="192">
        <v>0</v>
      </c>
    </row>
    <row r="143" spans="1:10" ht="27.75" customHeight="1" x14ac:dyDescent="0.25">
      <c r="A143" s="161" t="s">
        <v>500</v>
      </c>
      <c r="B143" s="27"/>
      <c r="C143" s="166">
        <v>0</v>
      </c>
      <c r="D143" s="133">
        <v>-3.173</v>
      </c>
      <c r="E143" s="134">
        <v>-0.52300000000000002</v>
      </c>
      <c r="F143" s="135">
        <v>-7.6999999999999999E-2</v>
      </c>
      <c r="G143" s="163">
        <v>0</v>
      </c>
      <c r="H143" s="192">
        <v>0</v>
      </c>
      <c r="I143" s="192">
        <v>0</v>
      </c>
      <c r="J143" s="43">
        <v>0.105</v>
      </c>
    </row>
    <row r="144" spans="1:10" ht="27.75" customHeight="1" x14ac:dyDescent="0.25">
      <c r="A144" s="161" t="s">
        <v>501</v>
      </c>
      <c r="B144" s="27"/>
      <c r="C144" s="166">
        <v>0</v>
      </c>
      <c r="D144" s="133">
        <v>-2.8490000000000002</v>
      </c>
      <c r="E144" s="134">
        <v>-0.46400000000000002</v>
      </c>
      <c r="F144" s="135">
        <v>-6.6000000000000003E-2</v>
      </c>
      <c r="G144" s="163">
        <v>0</v>
      </c>
      <c r="H144" s="192">
        <v>0</v>
      </c>
      <c r="I144" s="192">
        <v>0</v>
      </c>
      <c r="J144" s="43">
        <v>0.08</v>
      </c>
    </row>
    <row r="145" spans="1:10" ht="27.75" customHeight="1" x14ac:dyDescent="0.25">
      <c r="A145" s="161" t="s">
        <v>502</v>
      </c>
      <c r="B145" s="27"/>
      <c r="C145" s="166">
        <v>0</v>
      </c>
      <c r="D145" s="133">
        <v>-1.9730000000000001</v>
      </c>
      <c r="E145" s="134">
        <v>-0.30499999999999999</v>
      </c>
      <c r="F145" s="135">
        <v>-3.2000000000000001E-2</v>
      </c>
      <c r="G145" s="163">
        <v>53.73</v>
      </c>
      <c r="H145" s="192">
        <v>0</v>
      </c>
      <c r="I145" s="192">
        <v>0</v>
      </c>
      <c r="J145" s="43">
        <v>8.7999999999999995E-2</v>
      </c>
    </row>
    <row r="146" spans="1:10" ht="27.75" customHeight="1" x14ac:dyDescent="0.25">
      <c r="A146" s="161" t="s">
        <v>690</v>
      </c>
      <c r="B146" s="27"/>
      <c r="C146" s="166" t="s">
        <v>641</v>
      </c>
      <c r="D146" s="133">
        <v>2.0449999999999999</v>
      </c>
      <c r="E146" s="134">
        <v>0.33700000000000002</v>
      </c>
      <c r="F146" s="135">
        <v>0.05</v>
      </c>
      <c r="G146" s="163">
        <v>2.46</v>
      </c>
      <c r="H146" s="192">
        <v>0</v>
      </c>
      <c r="I146" s="192">
        <v>0</v>
      </c>
      <c r="J146" s="192">
        <v>0</v>
      </c>
    </row>
    <row r="147" spans="1:10" ht="27.75" customHeight="1" x14ac:dyDescent="0.25">
      <c r="A147" s="161" t="s">
        <v>706</v>
      </c>
      <c r="B147" s="27"/>
      <c r="C147" s="166" t="s">
        <v>467</v>
      </c>
      <c r="D147" s="133">
        <v>2.0449999999999999</v>
      </c>
      <c r="E147" s="134">
        <v>0.33700000000000002</v>
      </c>
      <c r="F147" s="135">
        <v>0.05</v>
      </c>
      <c r="G147" s="192">
        <v>0</v>
      </c>
      <c r="H147" s="192">
        <v>0</v>
      </c>
      <c r="I147" s="192">
        <v>0</v>
      </c>
      <c r="J147" s="192">
        <v>0</v>
      </c>
    </row>
    <row r="148" spans="1:10" ht="27.75" customHeight="1" x14ac:dyDescent="0.25">
      <c r="A148" s="161" t="s">
        <v>691</v>
      </c>
      <c r="B148" s="27"/>
      <c r="C148" s="166" t="s">
        <v>640</v>
      </c>
      <c r="D148" s="133">
        <v>2.0059999999999998</v>
      </c>
      <c r="E148" s="134">
        <v>0.33</v>
      </c>
      <c r="F148" s="135">
        <v>4.9000000000000002E-2</v>
      </c>
      <c r="G148" s="163">
        <v>2.97</v>
      </c>
      <c r="H148" s="192">
        <v>0</v>
      </c>
      <c r="I148" s="192">
        <v>0</v>
      </c>
      <c r="J148" s="192">
        <v>0</v>
      </c>
    </row>
    <row r="149" spans="1:10" ht="27.75" customHeight="1" x14ac:dyDescent="0.25">
      <c r="A149" s="161" t="s">
        <v>692</v>
      </c>
      <c r="B149" s="27"/>
      <c r="C149" s="166" t="s">
        <v>640</v>
      </c>
      <c r="D149" s="133">
        <v>2.0059999999999998</v>
      </c>
      <c r="E149" s="134">
        <v>0.33</v>
      </c>
      <c r="F149" s="135">
        <v>4.9000000000000002E-2</v>
      </c>
      <c r="G149" s="163">
        <v>3.72</v>
      </c>
      <c r="H149" s="192">
        <v>0</v>
      </c>
      <c r="I149" s="192">
        <v>0</v>
      </c>
      <c r="J149" s="192">
        <v>0</v>
      </c>
    </row>
    <row r="150" spans="1:10" ht="27.75" customHeight="1" x14ac:dyDescent="0.25">
      <c r="A150" s="161" t="s">
        <v>693</v>
      </c>
      <c r="B150" s="27"/>
      <c r="C150" s="166" t="s">
        <v>640</v>
      </c>
      <c r="D150" s="133">
        <v>2.0059999999999998</v>
      </c>
      <c r="E150" s="134">
        <v>0.33</v>
      </c>
      <c r="F150" s="135">
        <v>4.9000000000000002E-2</v>
      </c>
      <c r="G150" s="163">
        <v>4.29</v>
      </c>
      <c r="H150" s="192">
        <v>0</v>
      </c>
      <c r="I150" s="192">
        <v>0</v>
      </c>
      <c r="J150" s="192">
        <v>0</v>
      </c>
    </row>
    <row r="151" spans="1:10" ht="27.75" customHeight="1" x14ac:dyDescent="0.25">
      <c r="A151" s="161" t="s">
        <v>694</v>
      </c>
      <c r="B151" s="27"/>
      <c r="C151" s="166" t="s">
        <v>640</v>
      </c>
      <c r="D151" s="133">
        <v>2.0059999999999998</v>
      </c>
      <c r="E151" s="134">
        <v>0.33</v>
      </c>
      <c r="F151" s="135">
        <v>4.9000000000000002E-2</v>
      </c>
      <c r="G151" s="163">
        <v>5.73</v>
      </c>
      <c r="H151" s="192">
        <v>0</v>
      </c>
      <c r="I151" s="192">
        <v>0</v>
      </c>
      <c r="J151" s="192">
        <v>0</v>
      </c>
    </row>
    <row r="152" spans="1:10" ht="27.75" customHeight="1" x14ac:dyDescent="0.25">
      <c r="A152" s="161" t="s">
        <v>695</v>
      </c>
      <c r="B152" s="27"/>
      <c r="C152" s="166" t="s">
        <v>640</v>
      </c>
      <c r="D152" s="133">
        <v>2.0059999999999998</v>
      </c>
      <c r="E152" s="134">
        <v>0.33</v>
      </c>
      <c r="F152" s="135">
        <v>4.9000000000000002E-2</v>
      </c>
      <c r="G152" s="163">
        <v>10.88</v>
      </c>
      <c r="H152" s="192">
        <v>0</v>
      </c>
      <c r="I152" s="192">
        <v>0</v>
      </c>
      <c r="J152" s="192">
        <v>0</v>
      </c>
    </row>
    <row r="153" spans="1:10" ht="27.75" customHeight="1" x14ac:dyDescent="0.25">
      <c r="A153" s="161" t="s">
        <v>503</v>
      </c>
      <c r="B153" s="27"/>
      <c r="C153" s="166" t="s">
        <v>468</v>
      </c>
      <c r="D153" s="133">
        <v>2.0059999999999998</v>
      </c>
      <c r="E153" s="134">
        <v>0.33</v>
      </c>
      <c r="F153" s="135">
        <v>4.9000000000000002E-2</v>
      </c>
      <c r="G153" s="192">
        <v>0</v>
      </c>
      <c r="H153" s="192">
        <v>0</v>
      </c>
      <c r="I153" s="192">
        <v>0</v>
      </c>
      <c r="J153" s="192">
        <v>0</v>
      </c>
    </row>
    <row r="154" spans="1:10" ht="27.75" customHeight="1" x14ac:dyDescent="0.25">
      <c r="A154" s="161" t="s">
        <v>574</v>
      </c>
      <c r="B154" s="27"/>
      <c r="C154" s="166">
        <v>0</v>
      </c>
      <c r="D154" s="133">
        <v>1.2330000000000001</v>
      </c>
      <c r="E154" s="134">
        <v>0.2</v>
      </c>
      <c r="F154" s="135">
        <v>2.8000000000000001E-2</v>
      </c>
      <c r="G154" s="163">
        <v>3.17</v>
      </c>
      <c r="H154" s="163">
        <v>2.2200000000000002</v>
      </c>
      <c r="I154" s="165">
        <v>2.2200000000000002</v>
      </c>
      <c r="J154" s="43">
        <v>3.2000000000000001E-2</v>
      </c>
    </row>
    <row r="155" spans="1:10" ht="27.75" customHeight="1" x14ac:dyDescent="0.25">
      <c r="A155" s="161" t="s">
        <v>575</v>
      </c>
      <c r="B155" s="27"/>
      <c r="C155" s="166">
        <v>0</v>
      </c>
      <c r="D155" s="133">
        <v>1.2330000000000001</v>
      </c>
      <c r="E155" s="134">
        <v>0.2</v>
      </c>
      <c r="F155" s="135">
        <v>2.8000000000000001E-2</v>
      </c>
      <c r="G155" s="163">
        <v>17.29</v>
      </c>
      <c r="H155" s="163">
        <v>2.2200000000000002</v>
      </c>
      <c r="I155" s="165">
        <v>2.2200000000000002</v>
      </c>
      <c r="J155" s="43">
        <v>3.2000000000000001E-2</v>
      </c>
    </row>
    <row r="156" spans="1:10" ht="27.75" customHeight="1" x14ac:dyDescent="0.25">
      <c r="A156" s="161" t="s">
        <v>576</v>
      </c>
      <c r="B156" s="27"/>
      <c r="C156" s="166">
        <v>0</v>
      </c>
      <c r="D156" s="133">
        <v>1.2330000000000001</v>
      </c>
      <c r="E156" s="134">
        <v>0.2</v>
      </c>
      <c r="F156" s="135">
        <v>2.8000000000000001E-2</v>
      </c>
      <c r="G156" s="163">
        <v>28.28</v>
      </c>
      <c r="H156" s="163">
        <v>2.2200000000000002</v>
      </c>
      <c r="I156" s="165">
        <v>2.2200000000000002</v>
      </c>
      <c r="J156" s="43">
        <v>3.2000000000000001E-2</v>
      </c>
    </row>
    <row r="157" spans="1:10" ht="27.75" customHeight="1" x14ac:dyDescent="0.25">
      <c r="A157" s="161" t="s">
        <v>577</v>
      </c>
      <c r="B157" s="27"/>
      <c r="C157" s="166">
        <v>0</v>
      </c>
      <c r="D157" s="133">
        <v>1.2330000000000001</v>
      </c>
      <c r="E157" s="134">
        <v>0.2</v>
      </c>
      <c r="F157" s="135">
        <v>2.8000000000000001E-2</v>
      </c>
      <c r="G157" s="163">
        <v>42.23</v>
      </c>
      <c r="H157" s="163">
        <v>2.2200000000000002</v>
      </c>
      <c r="I157" s="165">
        <v>2.2200000000000002</v>
      </c>
      <c r="J157" s="43">
        <v>3.2000000000000001E-2</v>
      </c>
    </row>
    <row r="158" spans="1:10" ht="27.75" customHeight="1" x14ac:dyDescent="0.25">
      <c r="A158" s="161" t="s">
        <v>578</v>
      </c>
      <c r="B158" s="27"/>
      <c r="C158" s="166">
        <v>0</v>
      </c>
      <c r="D158" s="133">
        <v>1.2330000000000001</v>
      </c>
      <c r="E158" s="134">
        <v>0.2</v>
      </c>
      <c r="F158" s="135">
        <v>2.8000000000000001E-2</v>
      </c>
      <c r="G158" s="163">
        <v>73.63</v>
      </c>
      <c r="H158" s="163">
        <v>2.2200000000000002</v>
      </c>
      <c r="I158" s="165">
        <v>2.2200000000000002</v>
      </c>
      <c r="J158" s="43">
        <v>3.2000000000000001E-2</v>
      </c>
    </row>
    <row r="159" spans="1:10" ht="27.75" customHeight="1" x14ac:dyDescent="0.25">
      <c r="A159" s="161" t="s">
        <v>579</v>
      </c>
      <c r="B159" s="27"/>
      <c r="C159" s="166">
        <v>0</v>
      </c>
      <c r="D159" s="133">
        <v>1.0349999999999999</v>
      </c>
      <c r="E159" s="134">
        <v>0.16</v>
      </c>
      <c r="F159" s="135">
        <v>1.7000000000000001E-2</v>
      </c>
      <c r="G159" s="163">
        <v>3.81</v>
      </c>
      <c r="H159" s="163">
        <v>2.99</v>
      </c>
      <c r="I159" s="165">
        <v>2.99</v>
      </c>
      <c r="J159" s="43">
        <v>2.5999999999999999E-2</v>
      </c>
    </row>
    <row r="160" spans="1:10" ht="27.75" customHeight="1" x14ac:dyDescent="0.25">
      <c r="A160" s="161" t="s">
        <v>580</v>
      </c>
      <c r="B160" s="27"/>
      <c r="C160" s="166">
        <v>0</v>
      </c>
      <c r="D160" s="133">
        <v>1.0349999999999999</v>
      </c>
      <c r="E160" s="134">
        <v>0.16</v>
      </c>
      <c r="F160" s="135">
        <v>1.7000000000000001E-2</v>
      </c>
      <c r="G160" s="163">
        <v>25.5</v>
      </c>
      <c r="H160" s="163">
        <v>2.99</v>
      </c>
      <c r="I160" s="165">
        <v>2.99</v>
      </c>
      <c r="J160" s="43">
        <v>2.5999999999999999E-2</v>
      </c>
    </row>
    <row r="161" spans="1:10" ht="27.75" customHeight="1" x14ac:dyDescent="0.25">
      <c r="A161" s="161" t="s">
        <v>581</v>
      </c>
      <c r="B161" s="27"/>
      <c r="C161" s="166">
        <v>0</v>
      </c>
      <c r="D161" s="133">
        <v>1.0349999999999999</v>
      </c>
      <c r="E161" s="134">
        <v>0.16</v>
      </c>
      <c r="F161" s="135">
        <v>1.7000000000000001E-2</v>
      </c>
      <c r="G161" s="163">
        <v>42.37</v>
      </c>
      <c r="H161" s="163">
        <v>2.99</v>
      </c>
      <c r="I161" s="165">
        <v>2.99</v>
      </c>
      <c r="J161" s="43">
        <v>2.5999999999999999E-2</v>
      </c>
    </row>
    <row r="162" spans="1:10" ht="27.75" customHeight="1" x14ac:dyDescent="0.25">
      <c r="A162" s="161" t="s">
        <v>582</v>
      </c>
      <c r="B162" s="27"/>
      <c r="C162" s="166">
        <v>0</v>
      </c>
      <c r="D162" s="133">
        <v>1.0349999999999999</v>
      </c>
      <c r="E162" s="134">
        <v>0.16</v>
      </c>
      <c r="F162" s="135">
        <v>1.7000000000000001E-2</v>
      </c>
      <c r="G162" s="163">
        <v>63.79</v>
      </c>
      <c r="H162" s="163">
        <v>2.99</v>
      </c>
      <c r="I162" s="165">
        <v>2.99</v>
      </c>
      <c r="J162" s="43">
        <v>2.5999999999999999E-2</v>
      </c>
    </row>
    <row r="163" spans="1:10" ht="27.75" customHeight="1" x14ac:dyDescent="0.25">
      <c r="A163" s="161" t="s">
        <v>583</v>
      </c>
      <c r="B163" s="27"/>
      <c r="C163" s="166">
        <v>0</v>
      </c>
      <c r="D163" s="133">
        <v>1.0349999999999999</v>
      </c>
      <c r="E163" s="134">
        <v>0.16</v>
      </c>
      <c r="F163" s="135">
        <v>1.7000000000000001E-2</v>
      </c>
      <c r="G163" s="163">
        <v>112.02</v>
      </c>
      <c r="H163" s="163">
        <v>2.99</v>
      </c>
      <c r="I163" s="165">
        <v>2.99</v>
      </c>
      <c r="J163" s="43">
        <v>2.5999999999999999E-2</v>
      </c>
    </row>
    <row r="164" spans="1:10" ht="27.75" customHeight="1" x14ac:dyDescent="0.25">
      <c r="A164" s="161" t="s">
        <v>584</v>
      </c>
      <c r="B164" s="27"/>
      <c r="C164" s="166">
        <v>0</v>
      </c>
      <c r="D164" s="133">
        <v>0.59399999999999997</v>
      </c>
      <c r="E164" s="134">
        <v>8.5999999999999993E-2</v>
      </c>
      <c r="F164" s="135">
        <v>8.0000000000000002E-3</v>
      </c>
      <c r="G164" s="163">
        <v>40.08</v>
      </c>
      <c r="H164" s="163">
        <v>3.43</v>
      </c>
      <c r="I164" s="165">
        <v>3.43</v>
      </c>
      <c r="J164" s="43">
        <v>1.2999999999999999E-2</v>
      </c>
    </row>
    <row r="165" spans="1:10" ht="27.75" customHeight="1" x14ac:dyDescent="0.25">
      <c r="A165" s="161" t="s">
        <v>585</v>
      </c>
      <c r="B165" s="27"/>
      <c r="C165" s="166">
        <v>0</v>
      </c>
      <c r="D165" s="133">
        <v>0.59399999999999997</v>
      </c>
      <c r="E165" s="134">
        <v>8.5999999999999993E-2</v>
      </c>
      <c r="F165" s="135">
        <v>8.0000000000000002E-3</v>
      </c>
      <c r="G165" s="163">
        <v>160.26</v>
      </c>
      <c r="H165" s="163">
        <v>3.43</v>
      </c>
      <c r="I165" s="165">
        <v>3.43</v>
      </c>
      <c r="J165" s="43">
        <v>1.2999999999999999E-2</v>
      </c>
    </row>
    <row r="166" spans="1:10" ht="27.75" customHeight="1" x14ac:dyDescent="0.25">
      <c r="A166" s="161" t="s">
        <v>586</v>
      </c>
      <c r="B166" s="27"/>
      <c r="C166" s="166">
        <v>0</v>
      </c>
      <c r="D166" s="133">
        <v>0.59399999999999997</v>
      </c>
      <c r="E166" s="134">
        <v>8.5999999999999993E-2</v>
      </c>
      <c r="F166" s="135">
        <v>8.0000000000000002E-3</v>
      </c>
      <c r="G166" s="163">
        <v>396.6</v>
      </c>
      <c r="H166" s="163">
        <v>3.43</v>
      </c>
      <c r="I166" s="165">
        <v>3.43</v>
      </c>
      <c r="J166" s="43">
        <v>1.2999999999999999E-2</v>
      </c>
    </row>
    <row r="167" spans="1:10" ht="27.75" customHeight="1" x14ac:dyDescent="0.25">
      <c r="A167" s="161" t="s">
        <v>587</v>
      </c>
      <c r="B167" s="27"/>
      <c r="C167" s="166">
        <v>0</v>
      </c>
      <c r="D167" s="133">
        <v>0.59399999999999997</v>
      </c>
      <c r="E167" s="134">
        <v>8.5999999999999993E-2</v>
      </c>
      <c r="F167" s="135">
        <v>8.0000000000000002E-3</v>
      </c>
      <c r="G167" s="163">
        <v>795.38</v>
      </c>
      <c r="H167" s="163">
        <v>3.43</v>
      </c>
      <c r="I167" s="165">
        <v>3.43</v>
      </c>
      <c r="J167" s="43">
        <v>1.2999999999999999E-2</v>
      </c>
    </row>
    <row r="168" spans="1:10" ht="27.75" customHeight="1" x14ac:dyDescent="0.25">
      <c r="A168" s="161" t="s">
        <v>588</v>
      </c>
      <c r="B168" s="27"/>
      <c r="C168" s="166">
        <v>0</v>
      </c>
      <c r="D168" s="133">
        <v>0.59399999999999997</v>
      </c>
      <c r="E168" s="134">
        <v>8.5999999999999993E-2</v>
      </c>
      <c r="F168" s="135">
        <v>8.0000000000000002E-3</v>
      </c>
      <c r="G168" s="163">
        <v>2380.7199999999998</v>
      </c>
      <c r="H168" s="163">
        <v>3.43</v>
      </c>
      <c r="I168" s="165">
        <v>3.43</v>
      </c>
      <c r="J168" s="43">
        <v>1.2999999999999999E-2</v>
      </c>
    </row>
    <row r="169" spans="1:10" ht="27.75" customHeight="1" x14ac:dyDescent="0.25">
      <c r="A169" s="161" t="s">
        <v>504</v>
      </c>
      <c r="B169" s="27"/>
      <c r="C169" s="166" t="s">
        <v>469</v>
      </c>
      <c r="D169" s="136">
        <v>7.3769999999999998</v>
      </c>
      <c r="E169" s="137">
        <v>0.66200000000000003</v>
      </c>
      <c r="F169" s="135">
        <v>0.34899999999999998</v>
      </c>
      <c r="G169" s="192">
        <v>0</v>
      </c>
      <c r="H169" s="192">
        <v>0</v>
      </c>
      <c r="I169" s="192">
        <v>0</v>
      </c>
      <c r="J169" s="192">
        <v>0</v>
      </c>
    </row>
    <row r="170" spans="1:10" ht="27.75" customHeight="1" x14ac:dyDescent="0.25">
      <c r="A170" s="161" t="s">
        <v>505</v>
      </c>
      <c r="B170" s="27"/>
      <c r="C170" s="166">
        <v>0</v>
      </c>
      <c r="D170" s="133">
        <v>-2.0779999999999998</v>
      </c>
      <c r="E170" s="134">
        <v>-0.34200000000000003</v>
      </c>
      <c r="F170" s="135">
        <v>-5.0999999999999997E-2</v>
      </c>
      <c r="G170" s="163">
        <v>0</v>
      </c>
      <c r="H170" s="192">
        <v>0</v>
      </c>
      <c r="I170" s="192">
        <v>0</v>
      </c>
      <c r="J170" s="192">
        <v>0</v>
      </c>
    </row>
    <row r="171" spans="1:10" ht="27.75" customHeight="1" x14ac:dyDescent="0.25">
      <c r="A171" s="161" t="s">
        <v>506</v>
      </c>
      <c r="B171" s="27"/>
      <c r="C171" s="166">
        <v>0</v>
      </c>
      <c r="D171" s="133">
        <v>-1.8660000000000001</v>
      </c>
      <c r="E171" s="134">
        <v>-0.30399999999999999</v>
      </c>
      <c r="F171" s="135">
        <v>-4.2999999999999997E-2</v>
      </c>
      <c r="G171" s="163">
        <v>0</v>
      </c>
      <c r="H171" s="192">
        <v>0</v>
      </c>
      <c r="I171" s="192">
        <v>0</v>
      </c>
      <c r="J171" s="192">
        <v>0</v>
      </c>
    </row>
    <row r="172" spans="1:10" ht="27.75" customHeight="1" x14ac:dyDescent="0.25">
      <c r="A172" s="161" t="s">
        <v>507</v>
      </c>
      <c r="B172" s="27"/>
      <c r="C172" s="166">
        <v>0</v>
      </c>
      <c r="D172" s="133">
        <v>-2.0779999999999998</v>
      </c>
      <c r="E172" s="134">
        <v>-0.34200000000000003</v>
      </c>
      <c r="F172" s="135">
        <v>-5.0999999999999997E-2</v>
      </c>
      <c r="G172" s="163">
        <v>0</v>
      </c>
      <c r="H172" s="192">
        <v>0</v>
      </c>
      <c r="I172" s="192">
        <v>0</v>
      </c>
      <c r="J172" s="43">
        <v>6.9000000000000006E-2</v>
      </c>
    </row>
    <row r="173" spans="1:10" ht="27.75" customHeight="1" x14ac:dyDescent="0.25">
      <c r="A173" s="161" t="s">
        <v>508</v>
      </c>
      <c r="B173" s="27"/>
      <c r="C173" s="166">
        <v>0</v>
      </c>
      <c r="D173" s="133">
        <v>-1.8660000000000001</v>
      </c>
      <c r="E173" s="134">
        <v>-0.30399999999999999</v>
      </c>
      <c r="F173" s="135">
        <v>-4.2999999999999997E-2</v>
      </c>
      <c r="G173" s="163">
        <v>0</v>
      </c>
      <c r="H173" s="192">
        <v>0</v>
      </c>
      <c r="I173" s="192">
        <v>0</v>
      </c>
      <c r="J173" s="43">
        <v>5.1999999999999998E-2</v>
      </c>
    </row>
    <row r="174" spans="1:10" ht="27.75" customHeight="1" x14ac:dyDescent="0.25">
      <c r="A174" s="161" t="s">
        <v>509</v>
      </c>
      <c r="B174" s="27"/>
      <c r="C174" s="166">
        <v>0</v>
      </c>
      <c r="D174" s="133">
        <v>-1.292</v>
      </c>
      <c r="E174" s="134">
        <v>-0.19900000000000001</v>
      </c>
      <c r="F174" s="135">
        <v>-2.1000000000000001E-2</v>
      </c>
      <c r="G174" s="163">
        <v>35.19</v>
      </c>
      <c r="H174" s="192">
        <v>0</v>
      </c>
      <c r="I174" s="192">
        <v>0</v>
      </c>
      <c r="J174" s="43">
        <v>5.8000000000000003E-2</v>
      </c>
    </row>
    <row r="175" spans="1:10" ht="27.75" customHeight="1" x14ac:dyDescent="0.25">
      <c r="A175" s="161" t="s">
        <v>696</v>
      </c>
      <c r="B175" s="27"/>
      <c r="C175" s="166" t="s">
        <v>641</v>
      </c>
      <c r="D175" s="133">
        <v>0.42899999999999999</v>
      </c>
      <c r="E175" s="134">
        <v>7.0999999999999994E-2</v>
      </c>
      <c r="F175" s="135">
        <v>0.01</v>
      </c>
      <c r="G175" s="163">
        <v>0.51</v>
      </c>
      <c r="H175" s="192">
        <v>0</v>
      </c>
      <c r="I175" s="192">
        <v>0</v>
      </c>
      <c r="J175" s="192">
        <v>0</v>
      </c>
    </row>
    <row r="176" spans="1:10" ht="27.75" customHeight="1" x14ac:dyDescent="0.25">
      <c r="A176" s="161" t="s">
        <v>707</v>
      </c>
      <c r="B176" s="27"/>
      <c r="C176" s="166" t="s">
        <v>467</v>
      </c>
      <c r="D176" s="133">
        <v>0.42899999999999999</v>
      </c>
      <c r="E176" s="134">
        <v>7.0999999999999994E-2</v>
      </c>
      <c r="F176" s="135">
        <v>0.01</v>
      </c>
      <c r="G176" s="192">
        <v>0</v>
      </c>
      <c r="H176" s="192">
        <v>0</v>
      </c>
      <c r="I176" s="192">
        <v>0</v>
      </c>
      <c r="J176" s="192">
        <v>0</v>
      </c>
    </row>
    <row r="177" spans="1:10" ht="27.75" customHeight="1" x14ac:dyDescent="0.25">
      <c r="A177" s="161" t="s">
        <v>697</v>
      </c>
      <c r="B177" s="27"/>
      <c r="C177" s="166" t="s">
        <v>640</v>
      </c>
      <c r="D177" s="133">
        <v>0.42099999999999999</v>
      </c>
      <c r="E177" s="134">
        <v>6.9000000000000006E-2</v>
      </c>
      <c r="F177" s="135">
        <v>0.01</v>
      </c>
      <c r="G177" s="163">
        <v>0.62</v>
      </c>
      <c r="H177" s="192">
        <v>0</v>
      </c>
      <c r="I177" s="192">
        <v>0</v>
      </c>
      <c r="J177" s="192">
        <v>0</v>
      </c>
    </row>
    <row r="178" spans="1:10" ht="27.75" customHeight="1" x14ac:dyDescent="0.25">
      <c r="A178" s="161" t="s">
        <v>698</v>
      </c>
      <c r="B178" s="27"/>
      <c r="C178" s="166" t="s">
        <v>640</v>
      </c>
      <c r="D178" s="133">
        <v>0.42099999999999999</v>
      </c>
      <c r="E178" s="134">
        <v>6.9000000000000006E-2</v>
      </c>
      <c r="F178" s="135">
        <v>0.01</v>
      </c>
      <c r="G178" s="163">
        <v>0.78</v>
      </c>
      <c r="H178" s="192">
        <v>0</v>
      </c>
      <c r="I178" s="192">
        <v>0</v>
      </c>
      <c r="J178" s="192">
        <v>0</v>
      </c>
    </row>
    <row r="179" spans="1:10" ht="27.75" customHeight="1" x14ac:dyDescent="0.25">
      <c r="A179" s="161" t="s">
        <v>699</v>
      </c>
      <c r="B179" s="27"/>
      <c r="C179" s="166" t="s">
        <v>640</v>
      </c>
      <c r="D179" s="133">
        <v>0.42099999999999999</v>
      </c>
      <c r="E179" s="134">
        <v>6.9000000000000006E-2</v>
      </c>
      <c r="F179" s="135">
        <v>0.01</v>
      </c>
      <c r="G179" s="163">
        <v>0.89</v>
      </c>
      <c r="H179" s="192">
        <v>0</v>
      </c>
      <c r="I179" s="192">
        <v>0</v>
      </c>
      <c r="J179" s="192">
        <v>0</v>
      </c>
    </row>
    <row r="180" spans="1:10" ht="27.75" customHeight="1" x14ac:dyDescent="0.25">
      <c r="A180" s="161" t="s">
        <v>700</v>
      </c>
      <c r="B180" s="27"/>
      <c r="C180" s="166" t="s">
        <v>640</v>
      </c>
      <c r="D180" s="133">
        <v>0.42099999999999999</v>
      </c>
      <c r="E180" s="134">
        <v>6.9000000000000006E-2</v>
      </c>
      <c r="F180" s="135">
        <v>0.01</v>
      </c>
      <c r="G180" s="163">
        <v>1.2</v>
      </c>
      <c r="H180" s="192">
        <v>0</v>
      </c>
      <c r="I180" s="192">
        <v>0</v>
      </c>
      <c r="J180" s="192">
        <v>0</v>
      </c>
    </row>
    <row r="181" spans="1:10" ht="27.75" customHeight="1" x14ac:dyDescent="0.25">
      <c r="A181" s="161" t="s">
        <v>701</v>
      </c>
      <c r="B181" s="27"/>
      <c r="C181" s="166" t="s">
        <v>640</v>
      </c>
      <c r="D181" s="133">
        <v>0.42099999999999999</v>
      </c>
      <c r="E181" s="134">
        <v>6.9000000000000006E-2</v>
      </c>
      <c r="F181" s="135">
        <v>0.01</v>
      </c>
      <c r="G181" s="163">
        <v>2.2799999999999998</v>
      </c>
      <c r="H181" s="192">
        <v>0</v>
      </c>
      <c r="I181" s="192">
        <v>0</v>
      </c>
      <c r="J181" s="192">
        <v>0</v>
      </c>
    </row>
    <row r="182" spans="1:10" ht="27.75" customHeight="1" x14ac:dyDescent="0.25">
      <c r="A182" s="161" t="s">
        <v>510</v>
      </c>
      <c r="B182" s="27"/>
      <c r="C182" s="166" t="s">
        <v>468</v>
      </c>
      <c r="D182" s="133">
        <v>0.42099999999999999</v>
      </c>
      <c r="E182" s="134">
        <v>6.9000000000000006E-2</v>
      </c>
      <c r="F182" s="135">
        <v>0.01</v>
      </c>
      <c r="G182" s="192">
        <v>0</v>
      </c>
      <c r="H182" s="192">
        <v>0</v>
      </c>
      <c r="I182" s="192">
        <v>0</v>
      </c>
      <c r="J182" s="192">
        <v>0</v>
      </c>
    </row>
    <row r="183" spans="1:10" ht="27.75" customHeight="1" x14ac:dyDescent="0.25">
      <c r="A183" s="161" t="s">
        <v>559</v>
      </c>
      <c r="B183" s="27"/>
      <c r="C183" s="166">
        <v>0</v>
      </c>
      <c r="D183" s="133">
        <v>0.25900000000000001</v>
      </c>
      <c r="E183" s="134">
        <v>4.2000000000000003E-2</v>
      </c>
      <c r="F183" s="135">
        <v>6.0000000000000001E-3</v>
      </c>
      <c r="G183" s="163">
        <v>0.66</v>
      </c>
      <c r="H183" s="163">
        <v>0.46</v>
      </c>
      <c r="I183" s="165">
        <v>0.46</v>
      </c>
      <c r="J183" s="43">
        <v>7.0000000000000001E-3</v>
      </c>
    </row>
    <row r="184" spans="1:10" ht="27.75" customHeight="1" x14ac:dyDescent="0.25">
      <c r="A184" s="161" t="s">
        <v>560</v>
      </c>
      <c r="B184" s="27"/>
      <c r="C184" s="166">
        <v>0</v>
      </c>
      <c r="D184" s="133">
        <v>0.25900000000000001</v>
      </c>
      <c r="E184" s="134">
        <v>4.2000000000000003E-2</v>
      </c>
      <c r="F184" s="135">
        <v>6.0000000000000001E-3</v>
      </c>
      <c r="G184" s="163">
        <v>3.62</v>
      </c>
      <c r="H184" s="163">
        <v>0.46</v>
      </c>
      <c r="I184" s="165">
        <v>0.46</v>
      </c>
      <c r="J184" s="43">
        <v>7.0000000000000001E-3</v>
      </c>
    </row>
    <row r="185" spans="1:10" ht="27.75" customHeight="1" x14ac:dyDescent="0.25">
      <c r="A185" s="161" t="s">
        <v>561</v>
      </c>
      <c r="B185" s="27"/>
      <c r="C185" s="166">
        <v>0</v>
      </c>
      <c r="D185" s="133">
        <v>0.25900000000000001</v>
      </c>
      <c r="E185" s="134">
        <v>4.2000000000000003E-2</v>
      </c>
      <c r="F185" s="135">
        <v>6.0000000000000001E-3</v>
      </c>
      <c r="G185" s="163">
        <v>5.92</v>
      </c>
      <c r="H185" s="163">
        <v>0.46</v>
      </c>
      <c r="I185" s="165">
        <v>0.46</v>
      </c>
      <c r="J185" s="43">
        <v>7.0000000000000001E-3</v>
      </c>
    </row>
    <row r="186" spans="1:10" ht="27.75" customHeight="1" x14ac:dyDescent="0.25">
      <c r="A186" s="161" t="s">
        <v>562</v>
      </c>
      <c r="B186" s="27"/>
      <c r="C186" s="166">
        <v>0</v>
      </c>
      <c r="D186" s="133">
        <v>0.25900000000000001</v>
      </c>
      <c r="E186" s="134">
        <v>4.2000000000000003E-2</v>
      </c>
      <c r="F186" s="135">
        <v>6.0000000000000001E-3</v>
      </c>
      <c r="G186" s="163">
        <v>8.85</v>
      </c>
      <c r="H186" s="163">
        <v>0.46</v>
      </c>
      <c r="I186" s="165">
        <v>0.46</v>
      </c>
      <c r="J186" s="43">
        <v>7.0000000000000001E-3</v>
      </c>
    </row>
    <row r="187" spans="1:10" ht="27.75" customHeight="1" x14ac:dyDescent="0.25">
      <c r="A187" s="161" t="s">
        <v>563</v>
      </c>
      <c r="B187" s="27"/>
      <c r="C187" s="166">
        <v>0</v>
      </c>
      <c r="D187" s="133">
        <v>0.25900000000000001</v>
      </c>
      <c r="E187" s="134">
        <v>4.2000000000000003E-2</v>
      </c>
      <c r="F187" s="135">
        <v>6.0000000000000001E-3</v>
      </c>
      <c r="G187" s="163">
        <v>15.44</v>
      </c>
      <c r="H187" s="163">
        <v>0.46</v>
      </c>
      <c r="I187" s="165">
        <v>0.46</v>
      </c>
      <c r="J187" s="43">
        <v>7.0000000000000001E-3</v>
      </c>
    </row>
    <row r="188" spans="1:10" ht="27.75" customHeight="1" x14ac:dyDescent="0.25">
      <c r="A188" s="161" t="s">
        <v>564</v>
      </c>
      <c r="B188" s="27"/>
      <c r="C188" s="166">
        <v>0</v>
      </c>
      <c r="D188" s="133">
        <v>0.217</v>
      </c>
      <c r="E188" s="134">
        <v>3.4000000000000002E-2</v>
      </c>
      <c r="F188" s="135">
        <v>4.0000000000000001E-3</v>
      </c>
      <c r="G188" s="163">
        <v>0.79</v>
      </c>
      <c r="H188" s="163">
        <v>0.63</v>
      </c>
      <c r="I188" s="165">
        <v>0.63</v>
      </c>
      <c r="J188" s="43">
        <v>5.0000000000000001E-3</v>
      </c>
    </row>
    <row r="189" spans="1:10" ht="27.75" customHeight="1" x14ac:dyDescent="0.25">
      <c r="A189" s="161" t="s">
        <v>565</v>
      </c>
      <c r="B189" s="27"/>
      <c r="C189" s="166">
        <v>0</v>
      </c>
      <c r="D189" s="133">
        <v>0.217</v>
      </c>
      <c r="E189" s="134">
        <v>3.4000000000000002E-2</v>
      </c>
      <c r="F189" s="135">
        <v>4.0000000000000001E-3</v>
      </c>
      <c r="G189" s="163">
        <v>5.34</v>
      </c>
      <c r="H189" s="163">
        <v>0.63</v>
      </c>
      <c r="I189" s="165">
        <v>0.63</v>
      </c>
      <c r="J189" s="43">
        <v>5.0000000000000001E-3</v>
      </c>
    </row>
    <row r="190" spans="1:10" ht="27.75" customHeight="1" x14ac:dyDescent="0.25">
      <c r="A190" s="161" t="s">
        <v>566</v>
      </c>
      <c r="B190" s="27"/>
      <c r="C190" s="166">
        <v>0</v>
      </c>
      <c r="D190" s="133">
        <v>0.217</v>
      </c>
      <c r="E190" s="134">
        <v>3.4000000000000002E-2</v>
      </c>
      <c r="F190" s="135">
        <v>4.0000000000000001E-3</v>
      </c>
      <c r="G190" s="163">
        <v>8.8800000000000008</v>
      </c>
      <c r="H190" s="163">
        <v>0.63</v>
      </c>
      <c r="I190" s="165">
        <v>0.63</v>
      </c>
      <c r="J190" s="43">
        <v>5.0000000000000001E-3</v>
      </c>
    </row>
    <row r="191" spans="1:10" ht="27.75" customHeight="1" x14ac:dyDescent="0.25">
      <c r="A191" s="161" t="s">
        <v>567</v>
      </c>
      <c r="B191" s="27"/>
      <c r="C191" s="166">
        <v>0</v>
      </c>
      <c r="D191" s="133">
        <v>0.217</v>
      </c>
      <c r="E191" s="134">
        <v>3.4000000000000002E-2</v>
      </c>
      <c r="F191" s="135">
        <v>4.0000000000000001E-3</v>
      </c>
      <c r="G191" s="163">
        <v>13.37</v>
      </c>
      <c r="H191" s="163">
        <v>0.63</v>
      </c>
      <c r="I191" s="165">
        <v>0.63</v>
      </c>
      <c r="J191" s="43">
        <v>5.0000000000000001E-3</v>
      </c>
    </row>
    <row r="192" spans="1:10" ht="27.75" customHeight="1" x14ac:dyDescent="0.25">
      <c r="A192" s="161" t="s">
        <v>568</v>
      </c>
      <c r="B192" s="27"/>
      <c r="C192" s="166">
        <v>0</v>
      </c>
      <c r="D192" s="133">
        <v>0.217</v>
      </c>
      <c r="E192" s="134">
        <v>3.4000000000000002E-2</v>
      </c>
      <c r="F192" s="135">
        <v>4.0000000000000001E-3</v>
      </c>
      <c r="G192" s="163">
        <v>23.49</v>
      </c>
      <c r="H192" s="163">
        <v>0.63</v>
      </c>
      <c r="I192" s="165">
        <v>0.63</v>
      </c>
      <c r="J192" s="43">
        <v>5.0000000000000001E-3</v>
      </c>
    </row>
    <row r="193" spans="1:10" ht="27.75" customHeight="1" x14ac:dyDescent="0.25">
      <c r="A193" s="161" t="s">
        <v>569</v>
      </c>
      <c r="B193" s="27"/>
      <c r="C193" s="166">
        <v>0</v>
      </c>
      <c r="D193" s="133">
        <v>0.125</v>
      </c>
      <c r="E193" s="134">
        <v>1.7999999999999999E-2</v>
      </c>
      <c r="F193" s="135">
        <v>2E-3</v>
      </c>
      <c r="G193" s="163">
        <v>8.4</v>
      </c>
      <c r="H193" s="163">
        <v>0.72</v>
      </c>
      <c r="I193" s="165">
        <v>0.72</v>
      </c>
      <c r="J193" s="43">
        <v>3.0000000000000001E-3</v>
      </c>
    </row>
    <row r="194" spans="1:10" ht="27.75" customHeight="1" x14ac:dyDescent="0.25">
      <c r="A194" s="161" t="s">
        <v>570</v>
      </c>
      <c r="B194" s="27"/>
      <c r="C194" s="166">
        <v>0</v>
      </c>
      <c r="D194" s="133">
        <v>0.125</v>
      </c>
      <c r="E194" s="134">
        <v>1.7999999999999999E-2</v>
      </c>
      <c r="F194" s="135">
        <v>2E-3</v>
      </c>
      <c r="G194" s="163">
        <v>33.6</v>
      </c>
      <c r="H194" s="163">
        <v>0.72</v>
      </c>
      <c r="I194" s="165">
        <v>0.72</v>
      </c>
      <c r="J194" s="43">
        <v>3.0000000000000001E-3</v>
      </c>
    </row>
    <row r="195" spans="1:10" ht="27.75" customHeight="1" x14ac:dyDescent="0.25">
      <c r="A195" s="161" t="s">
        <v>571</v>
      </c>
      <c r="B195" s="27"/>
      <c r="C195" s="166">
        <v>0</v>
      </c>
      <c r="D195" s="133">
        <v>0.125</v>
      </c>
      <c r="E195" s="134">
        <v>1.7999999999999999E-2</v>
      </c>
      <c r="F195" s="135">
        <v>2E-3</v>
      </c>
      <c r="G195" s="163">
        <v>83.17</v>
      </c>
      <c r="H195" s="163">
        <v>0.72</v>
      </c>
      <c r="I195" s="165">
        <v>0.72</v>
      </c>
      <c r="J195" s="43">
        <v>3.0000000000000001E-3</v>
      </c>
    </row>
    <row r="196" spans="1:10" ht="27.75" customHeight="1" x14ac:dyDescent="0.25">
      <c r="A196" s="161" t="s">
        <v>572</v>
      </c>
      <c r="B196" s="27"/>
      <c r="C196" s="166">
        <v>0</v>
      </c>
      <c r="D196" s="133">
        <v>0.125</v>
      </c>
      <c r="E196" s="134">
        <v>1.7999999999999999E-2</v>
      </c>
      <c r="F196" s="135">
        <v>2E-3</v>
      </c>
      <c r="G196" s="163">
        <v>166.8</v>
      </c>
      <c r="H196" s="163">
        <v>0.72</v>
      </c>
      <c r="I196" s="165">
        <v>0.72</v>
      </c>
      <c r="J196" s="43">
        <v>3.0000000000000001E-3</v>
      </c>
    </row>
    <row r="197" spans="1:10" ht="27.75" customHeight="1" x14ac:dyDescent="0.25">
      <c r="A197" s="161" t="s">
        <v>573</v>
      </c>
      <c r="B197" s="27"/>
      <c r="C197" s="166">
        <v>0</v>
      </c>
      <c r="D197" s="133">
        <v>0.125</v>
      </c>
      <c r="E197" s="134">
        <v>1.7999999999999999E-2</v>
      </c>
      <c r="F197" s="135">
        <v>2E-3</v>
      </c>
      <c r="G197" s="163">
        <v>499.27</v>
      </c>
      <c r="H197" s="163">
        <v>0.72</v>
      </c>
      <c r="I197" s="165">
        <v>0.72</v>
      </c>
      <c r="J197" s="43">
        <v>3.0000000000000001E-3</v>
      </c>
    </row>
    <row r="198" spans="1:10" ht="27.75" customHeight="1" x14ac:dyDescent="0.25">
      <c r="A198" s="161" t="s">
        <v>511</v>
      </c>
      <c r="B198" s="27"/>
      <c r="C198" s="166" t="s">
        <v>469</v>
      </c>
      <c r="D198" s="136">
        <v>1.5469999999999999</v>
      </c>
      <c r="E198" s="137">
        <v>0.13900000000000001</v>
      </c>
      <c r="F198" s="135">
        <v>7.2999999999999995E-2</v>
      </c>
      <c r="G198" s="192">
        <v>0</v>
      </c>
      <c r="H198" s="192">
        <v>0</v>
      </c>
      <c r="I198" s="192">
        <v>0</v>
      </c>
      <c r="J198" s="192">
        <v>0</v>
      </c>
    </row>
    <row r="199" spans="1:10" ht="27.75" customHeight="1" x14ac:dyDescent="0.25">
      <c r="A199" s="161" t="s">
        <v>512</v>
      </c>
      <c r="B199" s="27"/>
      <c r="C199" s="166">
        <v>0</v>
      </c>
      <c r="D199" s="133">
        <v>-0.436</v>
      </c>
      <c r="E199" s="134">
        <v>-7.1999999999999995E-2</v>
      </c>
      <c r="F199" s="135">
        <v>-1.0999999999999999E-2</v>
      </c>
      <c r="G199" s="163">
        <v>0</v>
      </c>
      <c r="H199" s="192">
        <v>0</v>
      </c>
      <c r="I199" s="192">
        <v>0</v>
      </c>
      <c r="J199" s="192">
        <v>0</v>
      </c>
    </row>
    <row r="200" spans="1:10" ht="27.75" customHeight="1" x14ac:dyDescent="0.25">
      <c r="A200" s="161" t="s">
        <v>513</v>
      </c>
      <c r="B200" s="27"/>
      <c r="C200" s="166">
        <v>0</v>
      </c>
      <c r="D200" s="133">
        <v>-0.39100000000000001</v>
      </c>
      <c r="E200" s="134">
        <v>-6.4000000000000001E-2</v>
      </c>
      <c r="F200" s="135">
        <v>-8.9999999999999993E-3</v>
      </c>
      <c r="G200" s="163">
        <v>0</v>
      </c>
      <c r="H200" s="192">
        <v>0</v>
      </c>
      <c r="I200" s="192">
        <v>0</v>
      </c>
      <c r="J200" s="192">
        <v>0</v>
      </c>
    </row>
    <row r="201" spans="1:10" ht="27.75" customHeight="1" x14ac:dyDescent="0.25">
      <c r="A201" s="161" t="s">
        <v>514</v>
      </c>
      <c r="B201" s="27"/>
      <c r="C201" s="166">
        <v>0</v>
      </c>
      <c r="D201" s="133">
        <v>-0.436</v>
      </c>
      <c r="E201" s="134">
        <v>-7.1999999999999995E-2</v>
      </c>
      <c r="F201" s="135">
        <v>-1.0999999999999999E-2</v>
      </c>
      <c r="G201" s="163">
        <v>0</v>
      </c>
      <c r="H201" s="192">
        <v>0</v>
      </c>
      <c r="I201" s="192">
        <v>0</v>
      </c>
      <c r="J201" s="43">
        <v>1.4E-2</v>
      </c>
    </row>
    <row r="202" spans="1:10" ht="27.75" customHeight="1" x14ac:dyDescent="0.25">
      <c r="A202" s="161" t="s">
        <v>515</v>
      </c>
      <c r="B202" s="27"/>
      <c r="C202" s="166">
        <v>0</v>
      </c>
      <c r="D202" s="133">
        <v>-0.39100000000000001</v>
      </c>
      <c r="E202" s="134">
        <v>-6.4000000000000001E-2</v>
      </c>
      <c r="F202" s="135">
        <v>-8.9999999999999993E-3</v>
      </c>
      <c r="G202" s="163">
        <v>0</v>
      </c>
      <c r="H202" s="192">
        <v>0</v>
      </c>
      <c r="I202" s="192">
        <v>0</v>
      </c>
      <c r="J202" s="43">
        <v>1.0999999999999999E-2</v>
      </c>
    </row>
    <row r="203" spans="1:10" ht="27.75" customHeight="1" x14ac:dyDescent="0.25">
      <c r="A203" s="161" t="s">
        <v>516</v>
      </c>
      <c r="B203" s="27"/>
      <c r="C203" s="166">
        <v>0</v>
      </c>
      <c r="D203" s="133">
        <v>-0.27100000000000002</v>
      </c>
      <c r="E203" s="134">
        <v>-4.2000000000000003E-2</v>
      </c>
      <c r="F203" s="135">
        <v>-4.0000000000000001E-3</v>
      </c>
      <c r="G203" s="163">
        <v>7.38</v>
      </c>
      <c r="H203" s="192">
        <v>0</v>
      </c>
      <c r="I203" s="192">
        <v>0</v>
      </c>
      <c r="J203" s="43">
        <v>1.2E-2</v>
      </c>
    </row>
  </sheetData>
  <customSheetViews>
    <customSheetView guid="{5032A364-B81A-48DA-88DA-AB3B86B47EE9}" scale="70" fitToPage="1">
      <selection activeCell="D11" sqref="D11"/>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2">
    <mergeCell ref="H9:J9"/>
    <mergeCell ref="B1:D1"/>
    <mergeCell ref="F1:H1"/>
    <mergeCell ref="A2:J2"/>
    <mergeCell ref="F4:J4"/>
    <mergeCell ref="F5:G5"/>
    <mergeCell ref="F9:G9"/>
    <mergeCell ref="B8:D8"/>
    <mergeCell ref="A4:D4"/>
    <mergeCell ref="F6:G6"/>
    <mergeCell ref="F7:G7"/>
    <mergeCell ref="F8:G8"/>
  </mergeCells>
  <phoneticPr fontId="5"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5" fitToHeight="0" orientation="portrait" r:id="rId2"/>
  <headerFooter scaleWithDoc="0">
    <oddHeader>&amp;LAnnex 4 - Charges applied to LDNOs with HV/LV end users</oddHeader>
    <oddFooter>&amp;LNote: Where a tariff only has a p/kWh unit rate in Unit Charge 1 then this unit rate applies at all times.</oddFooter>
    <firstHeader>&amp;L
Annex 4 - Charges applied to LDNOs with HV/LV end users</firstHeader>
    <firstFooter>&amp;LNote: Where a tariff only has a p/kWh unit rate in Unit Charge 1 then this unit rate applies at all times.&amp;R&amp;P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0"/>
  <sheetViews>
    <sheetView zoomScale="80" zoomScaleNormal="80" zoomScaleSheetLayoutView="100" workbookViewId="0">
      <selection activeCell="B22" sqref="B22"/>
    </sheetView>
  </sheetViews>
  <sheetFormatPr defaultRowHeight="13.2" x14ac:dyDescent="0.25"/>
  <cols>
    <col min="1" max="6" width="24" customWidth="1"/>
  </cols>
  <sheetData>
    <row r="1" spans="1:6" ht="27.75" customHeight="1" x14ac:dyDescent="0.25">
      <c r="A1" s="131" t="s">
        <v>30</v>
      </c>
    </row>
    <row r="2" spans="1:6" ht="44.25" customHeight="1" x14ac:dyDescent="0.25">
      <c r="A2" s="266" t="s">
        <v>184</v>
      </c>
      <c r="B2" s="267"/>
      <c r="C2" s="267"/>
      <c r="D2" s="267"/>
      <c r="E2" s="267"/>
    </row>
    <row r="3" spans="1:6" ht="47.25" customHeight="1" x14ac:dyDescent="0.25">
      <c r="A3" s="225" t="str">
        <f>Overview!B4&amp; " - Illustrative LLFs for year beginning "&amp;Overview!D4</f>
        <v>Fulcrum Electricity Assets Ltd - GSP_E  - Illustrative LLFs for year beginning 1 April 2025</v>
      </c>
      <c r="B3" s="225"/>
      <c r="C3" s="225"/>
      <c r="D3" s="225"/>
      <c r="E3" s="225"/>
    </row>
    <row r="4" spans="1:6" ht="19.5" customHeight="1" x14ac:dyDescent="0.25">
      <c r="A4" s="268" t="s">
        <v>19</v>
      </c>
      <c r="B4" s="20" t="s">
        <v>6</v>
      </c>
      <c r="C4" s="20" t="s">
        <v>7</v>
      </c>
      <c r="D4" s="20" t="s">
        <v>8</v>
      </c>
      <c r="E4" s="20" t="s">
        <v>9</v>
      </c>
    </row>
    <row r="5" spans="1:6" ht="19.5" customHeight="1" x14ac:dyDescent="0.25">
      <c r="A5" s="269"/>
      <c r="B5" s="20" t="s">
        <v>20</v>
      </c>
      <c r="C5" s="20" t="s">
        <v>21</v>
      </c>
      <c r="D5" s="20" t="s">
        <v>22</v>
      </c>
      <c r="E5" s="20" t="s">
        <v>23</v>
      </c>
    </row>
    <row r="6" spans="1:6" ht="45" customHeight="1" x14ac:dyDescent="0.25">
      <c r="A6" s="187" t="s">
        <v>753</v>
      </c>
      <c r="B6" s="21"/>
      <c r="C6" s="21"/>
      <c r="D6" s="23" t="s">
        <v>754</v>
      </c>
      <c r="E6" s="23" t="s">
        <v>755</v>
      </c>
    </row>
    <row r="7" spans="1:6" ht="45" customHeight="1" x14ac:dyDescent="0.25">
      <c r="A7" s="187" t="s">
        <v>756</v>
      </c>
      <c r="B7" s="23" t="s">
        <v>757</v>
      </c>
      <c r="C7" s="22" t="s">
        <v>758</v>
      </c>
      <c r="D7" s="23" t="s">
        <v>754</v>
      </c>
      <c r="E7" s="23" t="s">
        <v>759</v>
      </c>
    </row>
    <row r="8" spans="1:6" ht="45" customHeight="1" x14ac:dyDescent="0.25">
      <c r="A8" s="187" t="s">
        <v>26</v>
      </c>
      <c r="B8" s="21"/>
      <c r="C8" s="21"/>
      <c r="D8" s="23" t="s">
        <v>754</v>
      </c>
      <c r="E8" s="23" t="s">
        <v>755</v>
      </c>
    </row>
    <row r="9" spans="1:6" ht="25.5" customHeight="1" x14ac:dyDescent="0.25">
      <c r="A9" s="127" t="s">
        <v>24</v>
      </c>
      <c r="B9" s="232" t="s">
        <v>25</v>
      </c>
      <c r="C9" s="233"/>
      <c r="D9" s="233"/>
      <c r="E9" s="234"/>
    </row>
    <row r="10" spans="1:6" x14ac:dyDescent="0.25">
      <c r="A10" s="12"/>
      <c r="B10" s="11"/>
      <c r="C10" s="11"/>
      <c r="D10" s="11"/>
      <c r="E10" s="11"/>
    </row>
    <row r="11" spans="1:6" x14ac:dyDescent="0.25">
      <c r="B11" s="11"/>
      <c r="C11" s="11"/>
      <c r="D11" s="11"/>
      <c r="E11" s="11"/>
    </row>
    <row r="12" spans="1:6" ht="22.5" customHeight="1" x14ac:dyDescent="0.25">
      <c r="A12" s="229" t="s">
        <v>74</v>
      </c>
      <c r="B12" s="270"/>
      <c r="C12" s="270"/>
      <c r="D12" s="270"/>
      <c r="E12" s="270"/>
      <c r="F12" s="230"/>
    </row>
    <row r="13" spans="1:6" ht="22.5" customHeight="1" x14ac:dyDescent="0.25">
      <c r="A13" s="229" t="s">
        <v>5</v>
      </c>
      <c r="B13" s="270"/>
      <c r="C13" s="270"/>
      <c r="D13" s="270"/>
      <c r="E13" s="270"/>
      <c r="F13" s="230"/>
    </row>
    <row r="14" spans="1:6" ht="33" customHeight="1" x14ac:dyDescent="0.25">
      <c r="A14" s="20" t="s">
        <v>75</v>
      </c>
      <c r="B14" s="20" t="s">
        <v>6</v>
      </c>
      <c r="C14" s="20" t="s">
        <v>7</v>
      </c>
      <c r="D14" s="20" t="s">
        <v>8</v>
      </c>
      <c r="E14" s="20" t="s">
        <v>9</v>
      </c>
      <c r="F14" s="20" t="s">
        <v>10</v>
      </c>
    </row>
    <row r="15" spans="1:6" ht="22.5" customHeight="1" x14ac:dyDescent="0.25">
      <c r="A15" s="1" t="s">
        <v>760</v>
      </c>
      <c r="B15" s="293">
        <v>1.008</v>
      </c>
      <c r="C15" s="293">
        <v>1.0069999999999999</v>
      </c>
      <c r="D15" s="293">
        <v>1.0049999999999999</v>
      </c>
      <c r="E15" s="293">
        <v>1.006</v>
      </c>
      <c r="F15" s="10"/>
    </row>
    <row r="16" spans="1:6" ht="22.5" customHeight="1" x14ac:dyDescent="0.25">
      <c r="A16" s="1" t="s">
        <v>761</v>
      </c>
      <c r="B16" s="293">
        <v>1.012</v>
      </c>
      <c r="C16" s="293">
        <v>1.012</v>
      </c>
      <c r="D16" s="293">
        <v>1.0109999999999999</v>
      </c>
      <c r="E16" s="293">
        <v>1.0109999999999999</v>
      </c>
      <c r="F16" s="10"/>
    </row>
    <row r="17" spans="1:6" ht="22.5" customHeight="1" x14ac:dyDescent="0.25">
      <c r="A17" s="1" t="s">
        <v>762</v>
      </c>
      <c r="B17" s="293">
        <v>1.0149999999999999</v>
      </c>
      <c r="C17" s="293">
        <v>1.014</v>
      </c>
      <c r="D17" s="293">
        <v>1.012</v>
      </c>
      <c r="E17" s="293">
        <v>1.0129999999999999</v>
      </c>
      <c r="F17" s="10"/>
    </row>
    <row r="18" spans="1:6" ht="22.5" customHeight="1" x14ac:dyDescent="0.25">
      <c r="A18" s="1" t="s">
        <v>763</v>
      </c>
      <c r="B18" s="293">
        <v>1.038</v>
      </c>
      <c r="C18" s="293">
        <v>1.036</v>
      </c>
      <c r="D18" s="293">
        <v>1.0249999999999999</v>
      </c>
      <c r="E18" s="293">
        <v>1.03</v>
      </c>
      <c r="F18" s="10"/>
    </row>
    <row r="19" spans="1:6" ht="26.4" x14ac:dyDescent="0.25">
      <c r="A19" s="1" t="s">
        <v>764</v>
      </c>
      <c r="B19" s="293">
        <v>1.0449999999999999</v>
      </c>
      <c r="C19" s="293">
        <v>1.0429999999999999</v>
      </c>
      <c r="D19" s="293">
        <v>1.0309999999999999</v>
      </c>
      <c r="E19" s="293">
        <v>1.036</v>
      </c>
      <c r="F19" s="294" t="s">
        <v>1224</v>
      </c>
    </row>
    <row r="20" spans="1:6" ht="22.5" customHeight="1" x14ac:dyDescent="0.25">
      <c r="A20" s="1" t="s">
        <v>765</v>
      </c>
      <c r="B20" s="293">
        <v>1.056</v>
      </c>
      <c r="C20" s="293">
        <v>1.0529999999999999</v>
      </c>
      <c r="D20" s="293">
        <v>1.036</v>
      </c>
      <c r="E20" s="293">
        <v>1.0429999999999999</v>
      </c>
      <c r="F20" s="295"/>
    </row>
    <row r="21" spans="1:6" ht="92.4" x14ac:dyDescent="0.25">
      <c r="A21" s="1" t="s">
        <v>766</v>
      </c>
      <c r="B21" s="293">
        <v>1.0740000000000001</v>
      </c>
      <c r="C21" s="293">
        <v>1.071</v>
      </c>
      <c r="D21" s="293">
        <v>1.0609999999999999</v>
      </c>
      <c r="E21" s="293">
        <v>1.0640000000000001</v>
      </c>
      <c r="F21" s="294" t="s">
        <v>1225</v>
      </c>
    </row>
    <row r="22" spans="1:6" ht="79.2" x14ac:dyDescent="0.25">
      <c r="A22" s="1" t="s">
        <v>767</v>
      </c>
      <c r="B22" s="293">
        <v>1.0960000000000001</v>
      </c>
      <c r="C22" s="293">
        <v>1.091</v>
      </c>
      <c r="D22" s="293">
        <v>1.0740000000000001</v>
      </c>
      <c r="E22" s="293">
        <v>1.08</v>
      </c>
      <c r="F22" s="1" t="s">
        <v>1226</v>
      </c>
    </row>
    <row r="24" spans="1:6" ht="22.5" customHeight="1" x14ac:dyDescent="0.25">
      <c r="A24" s="229" t="s">
        <v>76</v>
      </c>
      <c r="B24" s="270"/>
      <c r="C24" s="270"/>
      <c r="D24" s="270"/>
      <c r="E24" s="270"/>
      <c r="F24" s="230"/>
    </row>
    <row r="25" spans="1:6" ht="22.5" customHeight="1" x14ac:dyDescent="0.25">
      <c r="A25" s="229" t="s">
        <v>17</v>
      </c>
      <c r="B25" s="270"/>
      <c r="C25" s="270"/>
      <c r="D25" s="270"/>
      <c r="E25" s="270"/>
      <c r="F25" s="230"/>
    </row>
    <row r="26" spans="1:6" ht="33" customHeight="1" x14ac:dyDescent="0.25">
      <c r="A26" s="20" t="s">
        <v>11</v>
      </c>
      <c r="B26" s="20" t="s">
        <v>6</v>
      </c>
      <c r="C26" s="20" t="s">
        <v>7</v>
      </c>
      <c r="D26" s="20" t="s">
        <v>8</v>
      </c>
      <c r="E26" s="20" t="s">
        <v>9</v>
      </c>
      <c r="F26" s="20" t="s">
        <v>10</v>
      </c>
    </row>
    <row r="27" spans="1:6" ht="22.5" customHeight="1" x14ac:dyDescent="0.25">
      <c r="A27" s="1" t="s">
        <v>12</v>
      </c>
      <c r="B27" s="10"/>
      <c r="C27" s="10"/>
      <c r="D27" s="10"/>
      <c r="E27" s="10"/>
      <c r="F27" s="10"/>
    </row>
    <row r="28" spans="1:6" ht="22.5" customHeight="1" x14ac:dyDescent="0.25">
      <c r="A28" s="1" t="s">
        <v>13</v>
      </c>
      <c r="B28" s="10"/>
      <c r="C28" s="10"/>
      <c r="D28" s="10"/>
      <c r="E28" s="10"/>
      <c r="F28" s="10"/>
    </row>
    <row r="29" spans="1:6" ht="22.5" customHeight="1" x14ac:dyDescent="0.25">
      <c r="A29" s="1" t="s">
        <v>14</v>
      </c>
      <c r="B29" s="10"/>
      <c r="C29" s="10"/>
      <c r="D29" s="10"/>
      <c r="E29" s="10"/>
      <c r="F29" s="10"/>
    </row>
    <row r="30" spans="1:6" ht="22.5" customHeight="1" x14ac:dyDescent="0.25">
      <c r="A30" s="1" t="s">
        <v>15</v>
      </c>
      <c r="B30" s="10"/>
      <c r="C30" s="10"/>
      <c r="D30" s="10"/>
      <c r="E30" s="10"/>
      <c r="F30" s="10"/>
    </row>
    <row r="31" spans="1:6" ht="22.5" customHeight="1" x14ac:dyDescent="0.25">
      <c r="A31" s="1" t="s">
        <v>16</v>
      </c>
      <c r="B31" s="10"/>
      <c r="C31" s="10"/>
      <c r="D31" s="10"/>
      <c r="E31" s="10"/>
      <c r="F31" s="10"/>
    </row>
    <row r="33" spans="1:6" ht="22.5" customHeight="1" x14ac:dyDescent="0.25">
      <c r="A33" s="229" t="s">
        <v>76</v>
      </c>
      <c r="B33" s="270"/>
      <c r="C33" s="270"/>
      <c r="D33" s="270"/>
      <c r="E33" s="270"/>
      <c r="F33" s="230"/>
    </row>
    <row r="34" spans="1:6" ht="22.5" customHeight="1" x14ac:dyDescent="0.25">
      <c r="A34" s="229" t="s">
        <v>18</v>
      </c>
      <c r="B34" s="270"/>
      <c r="C34" s="270"/>
      <c r="D34" s="270"/>
      <c r="E34" s="270"/>
      <c r="F34" s="230"/>
    </row>
    <row r="35" spans="1:6" ht="33" customHeight="1" x14ac:dyDescent="0.25">
      <c r="A35" s="20" t="s">
        <v>11</v>
      </c>
      <c r="B35" s="20" t="s">
        <v>6</v>
      </c>
      <c r="C35" s="20" t="s">
        <v>7</v>
      </c>
      <c r="D35" s="20" t="s">
        <v>8</v>
      </c>
      <c r="E35" s="20" t="s">
        <v>9</v>
      </c>
      <c r="F35" s="20" t="s">
        <v>10</v>
      </c>
    </row>
    <row r="36" spans="1:6" ht="22.5" customHeight="1" x14ac:dyDescent="0.25">
      <c r="A36" s="1" t="s">
        <v>12</v>
      </c>
      <c r="B36" s="10"/>
      <c r="C36" s="10"/>
      <c r="D36" s="10"/>
      <c r="E36" s="10"/>
      <c r="F36" s="10"/>
    </row>
    <row r="37" spans="1:6" ht="22.5" customHeight="1" x14ac:dyDescent="0.25">
      <c r="A37" s="1" t="s">
        <v>13</v>
      </c>
      <c r="B37" s="10"/>
      <c r="C37" s="10"/>
      <c r="D37" s="10"/>
      <c r="E37" s="10"/>
      <c r="F37" s="10"/>
    </row>
    <row r="38" spans="1:6" ht="22.5" customHeight="1" x14ac:dyDescent="0.25">
      <c r="A38" s="1" t="s">
        <v>14</v>
      </c>
      <c r="B38" s="10"/>
      <c r="C38" s="10"/>
      <c r="D38" s="10"/>
      <c r="E38" s="10"/>
      <c r="F38" s="10"/>
    </row>
    <row r="39" spans="1:6" ht="22.5" customHeight="1" x14ac:dyDescent="0.25">
      <c r="A39" s="1" t="s">
        <v>15</v>
      </c>
      <c r="B39" s="10"/>
      <c r="C39" s="10"/>
      <c r="D39" s="10"/>
      <c r="E39" s="10"/>
      <c r="F39" s="10"/>
    </row>
    <row r="40" spans="1:6" ht="22.5" customHeight="1" x14ac:dyDescent="0.25">
      <c r="A40" s="1" t="s">
        <v>16</v>
      </c>
      <c r="B40" s="10"/>
      <c r="C40" s="10"/>
      <c r="D40" s="10"/>
      <c r="E40" s="10"/>
      <c r="F40" s="10"/>
    </row>
  </sheetData>
  <customSheetViews>
    <customSheetView guid="{5032A364-B81A-48DA-88DA-AB3B86B47EE9}" scale="80" fitToPage="1">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B9:E9"/>
    <mergeCell ref="A3:E3"/>
    <mergeCell ref="A4:A5"/>
    <mergeCell ref="A34:F34"/>
    <mergeCell ref="A12:F12"/>
    <mergeCell ref="A13:F13"/>
    <mergeCell ref="A33:F33"/>
    <mergeCell ref="A24:F24"/>
    <mergeCell ref="A25:F25"/>
  </mergeCells>
  <phoneticPr fontId="10"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scaleWithDoc="0">
    <firstHeader>&amp;L
Annex 5 – Schedule of Line Loss Factors</firstHeader>
    <firstFooter>&amp;C&amp;P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zoomScale="80" zoomScaleNormal="80" zoomScaleSheetLayoutView="100" workbookViewId="0">
      <selection activeCell="R27" sqref="R27"/>
    </sheetView>
  </sheetViews>
  <sheetFormatPr defaultColWidth="9.109375" defaultRowHeight="27.75" customHeight="1" x14ac:dyDescent="0.25"/>
  <cols>
    <col min="1" max="2" width="16" style="2" customWidth="1"/>
    <col min="3" max="3" width="6.33203125" style="2" bestFit="1" customWidth="1"/>
    <col min="4" max="4" width="20.6640625" style="2" customWidth="1"/>
    <col min="5" max="5" width="16.44140625" style="3" customWidth="1"/>
    <col min="6" max="6" width="6.33203125" style="3" bestFit="1" customWidth="1"/>
    <col min="7" max="7" width="20.6640625" style="2" customWidth="1"/>
    <col min="8" max="8" width="50.5546875" style="3" customWidth="1"/>
    <col min="9" max="10" width="15.5546875" style="3" customWidth="1"/>
    <col min="11" max="11" width="15.5546875" style="8" customWidth="1"/>
    <col min="12" max="13" width="15.5546875" style="4" customWidth="1"/>
    <col min="14" max="17" width="15.5546875" style="2" customWidth="1"/>
    <col min="18" max="16384" width="9.109375" style="2"/>
  </cols>
  <sheetData>
    <row r="1" spans="1:17" ht="100.5" customHeight="1" x14ac:dyDescent="0.25">
      <c r="A1" s="13" t="s">
        <v>30</v>
      </c>
      <c r="B1" s="13"/>
      <c r="C1" s="13"/>
      <c r="D1" s="13"/>
      <c r="G1" s="24"/>
      <c r="H1" s="271" t="s">
        <v>186</v>
      </c>
      <c r="I1" s="272"/>
    </row>
    <row r="2" spans="1:17" ht="27.75" customHeight="1" x14ac:dyDescent="0.25">
      <c r="A2" s="237" t="s">
        <v>185</v>
      </c>
      <c r="B2" s="238"/>
      <c r="C2" s="238"/>
      <c r="D2" s="238"/>
      <c r="E2" s="238"/>
      <c r="F2" s="238"/>
      <c r="G2" s="238"/>
      <c r="H2" s="238"/>
      <c r="I2" s="238"/>
      <c r="J2" s="238"/>
      <c r="K2" s="238"/>
      <c r="L2" s="238"/>
      <c r="M2" s="238"/>
      <c r="N2" s="238"/>
      <c r="O2" s="238"/>
      <c r="P2" s="238"/>
      <c r="Q2" s="238"/>
    </row>
    <row r="3" spans="1:17" ht="17.25" customHeight="1" x14ac:dyDescent="0.25">
      <c r="A3" s="13"/>
      <c r="B3" s="13"/>
      <c r="C3" s="13"/>
      <c r="D3" s="13"/>
      <c r="G3" s="24"/>
    </row>
    <row r="4" spans="1:17" s="9" customFormat="1" ht="25.5" customHeight="1" x14ac:dyDescent="0.25">
      <c r="A4" s="273" t="str">
        <f>Overview!B4&amp; " - Effective from "&amp;Overview!D4&amp;" - "&amp;Overview!E4&amp;" new designated EHV charges"</f>
        <v>Fulcrum Electricity Assets Ltd - GSP_E  - Effective from 1 April 2025 - Final new designated EHV charges</v>
      </c>
      <c r="B4" s="274"/>
      <c r="C4" s="274"/>
      <c r="D4" s="274"/>
      <c r="E4" s="274"/>
      <c r="F4" s="274"/>
      <c r="G4" s="274"/>
      <c r="H4" s="274"/>
      <c r="I4" s="274"/>
      <c r="J4" s="274"/>
      <c r="K4" s="274"/>
      <c r="L4" s="274"/>
      <c r="M4" s="274"/>
      <c r="N4" s="274"/>
      <c r="O4" s="274"/>
      <c r="P4" s="274"/>
      <c r="Q4" s="274"/>
    </row>
    <row r="5" spans="1:17" ht="69.75" customHeight="1" x14ac:dyDescent="0.25">
      <c r="A5" s="28" t="s">
        <v>189</v>
      </c>
      <c r="B5" s="28" t="s">
        <v>97</v>
      </c>
      <c r="C5" s="28" t="s">
        <v>65</v>
      </c>
      <c r="D5" s="28" t="s">
        <v>66</v>
      </c>
      <c r="E5" s="28" t="s">
        <v>98</v>
      </c>
      <c r="F5" s="28" t="s">
        <v>65</v>
      </c>
      <c r="G5" s="28" t="s">
        <v>67</v>
      </c>
      <c r="H5" s="69" t="s">
        <v>61</v>
      </c>
      <c r="I5" s="56" t="s">
        <v>654</v>
      </c>
      <c r="J5" s="69" t="str">
        <f>'Annex 2 Designated EHV charges'!I10</f>
        <v>Import
Super Red
unit charge
(p/kWh)</v>
      </c>
      <c r="K5" s="69" t="str">
        <f>'Annex 2 Designated EHV charges'!J10</f>
        <v>Import
fixed charge
(p/day)</v>
      </c>
      <c r="L5" s="69" t="str">
        <f>'Annex 2 Designated EHV charges'!K10</f>
        <v>Import
capacity charge
(p/kVA/day)</v>
      </c>
      <c r="M5" s="69" t="str">
        <f>'Annex 2 Designated EHV charges'!L10</f>
        <v>Import
exceeded capacity charge
(p/kVA/day)</v>
      </c>
      <c r="N5" s="69" t="str">
        <f>'Annex 2 Designated EHV charges'!M10</f>
        <v>Export
Super Red
unit charge
(p/kWh)</v>
      </c>
      <c r="O5" s="69" t="str">
        <f>'Annex 2 Designated EHV charges'!N10</f>
        <v>Export
fixed charge
(p/day)</v>
      </c>
      <c r="P5" s="69" t="str">
        <f>'Annex 2 Designated EHV charges'!O10</f>
        <v>Export
capacity charge
(p/kVA/day)</v>
      </c>
      <c r="Q5" s="69" t="str">
        <f>'Annex 2 Designated EHV charges'!P10</f>
        <v>Export
exceeded capacity charge
(p/kVA/day)</v>
      </c>
    </row>
    <row r="6" spans="1:17" ht="22.5" customHeight="1" x14ac:dyDescent="0.25">
      <c r="A6" s="46"/>
      <c r="B6" s="46" t="s">
        <v>77</v>
      </c>
      <c r="C6" s="46"/>
      <c r="D6" s="46"/>
      <c r="E6" s="47" t="s">
        <v>78</v>
      </c>
      <c r="F6" s="47"/>
      <c r="G6" s="47"/>
      <c r="H6" s="48"/>
      <c r="I6" s="48"/>
      <c r="J6" s="30"/>
      <c r="K6" s="31"/>
      <c r="L6" s="31"/>
      <c r="M6" s="31"/>
      <c r="N6" s="39"/>
      <c r="O6" s="40"/>
      <c r="P6" s="40"/>
      <c r="Q6" s="40"/>
    </row>
    <row r="7" spans="1:17" ht="22.5" customHeight="1" x14ac:dyDescent="0.25">
      <c r="A7" s="46"/>
      <c r="B7" s="46" t="s">
        <v>79</v>
      </c>
      <c r="C7" s="46"/>
      <c r="D7" s="46"/>
      <c r="E7" s="47" t="s">
        <v>88</v>
      </c>
      <c r="F7" s="47"/>
      <c r="G7" s="47"/>
      <c r="H7" s="48"/>
      <c r="I7" s="48"/>
      <c r="J7" s="30"/>
      <c r="K7" s="31"/>
      <c r="L7" s="31"/>
      <c r="M7" s="31"/>
      <c r="N7" s="39"/>
      <c r="O7" s="40"/>
      <c r="P7" s="40"/>
      <c r="Q7" s="40"/>
    </row>
    <row r="8" spans="1:17" ht="22.5" customHeight="1" x14ac:dyDescent="0.25">
      <c r="A8" s="46"/>
      <c r="B8" s="46" t="s">
        <v>80</v>
      </c>
      <c r="C8" s="46"/>
      <c r="D8" s="46"/>
      <c r="E8" s="47" t="s">
        <v>89</v>
      </c>
      <c r="F8" s="47"/>
      <c r="G8" s="47"/>
      <c r="H8" s="48"/>
      <c r="I8" s="48"/>
      <c r="J8" s="30"/>
      <c r="K8" s="31"/>
      <c r="L8" s="31"/>
      <c r="M8" s="31"/>
      <c r="N8" s="39"/>
      <c r="O8" s="40"/>
      <c r="P8" s="40"/>
      <c r="Q8" s="40"/>
    </row>
    <row r="9" spans="1:17" ht="22.5" customHeight="1" x14ac:dyDescent="0.25">
      <c r="A9" s="46"/>
      <c r="B9" s="46" t="s">
        <v>81</v>
      </c>
      <c r="C9" s="46"/>
      <c r="D9" s="46"/>
      <c r="E9" s="47" t="s">
        <v>90</v>
      </c>
      <c r="F9" s="47"/>
      <c r="G9" s="47"/>
      <c r="H9" s="48"/>
      <c r="I9" s="48"/>
      <c r="J9" s="30"/>
      <c r="K9" s="31"/>
      <c r="L9" s="31"/>
      <c r="M9" s="31"/>
      <c r="N9" s="39"/>
      <c r="O9" s="40"/>
      <c r="P9" s="40"/>
      <c r="Q9" s="40"/>
    </row>
    <row r="10" spans="1:17" ht="22.5" customHeight="1" x14ac:dyDescent="0.25">
      <c r="A10" s="46"/>
      <c r="B10" s="46" t="s">
        <v>82</v>
      </c>
      <c r="C10" s="46"/>
      <c r="D10" s="46"/>
      <c r="E10" s="47" t="s">
        <v>91</v>
      </c>
      <c r="F10" s="47"/>
      <c r="G10" s="47"/>
      <c r="H10" s="48"/>
      <c r="I10" s="48"/>
      <c r="J10" s="30"/>
      <c r="K10" s="31"/>
      <c r="L10" s="31"/>
      <c r="M10" s="31"/>
      <c r="N10" s="39"/>
      <c r="O10" s="40"/>
      <c r="P10" s="40"/>
      <c r="Q10" s="40"/>
    </row>
    <row r="11" spans="1:17" ht="22.5" customHeight="1" x14ac:dyDescent="0.25">
      <c r="A11" s="46"/>
      <c r="B11" s="46" t="s">
        <v>83</v>
      </c>
      <c r="C11" s="46"/>
      <c r="D11" s="46"/>
      <c r="E11" s="47" t="s">
        <v>92</v>
      </c>
      <c r="F11" s="47"/>
      <c r="G11" s="47"/>
      <c r="H11" s="48"/>
      <c r="I11" s="48"/>
      <c r="J11" s="30"/>
      <c r="K11" s="31"/>
      <c r="L11" s="31"/>
      <c r="M11" s="31"/>
      <c r="N11" s="39"/>
      <c r="O11" s="40"/>
      <c r="P11" s="40"/>
      <c r="Q11" s="40"/>
    </row>
    <row r="12" spans="1:17" ht="22.5" customHeight="1" x14ac:dyDescent="0.25">
      <c r="A12" s="46"/>
      <c r="B12" s="46" t="s">
        <v>84</v>
      </c>
      <c r="C12" s="46"/>
      <c r="D12" s="46"/>
      <c r="E12" s="47" t="s">
        <v>93</v>
      </c>
      <c r="F12" s="47"/>
      <c r="G12" s="47"/>
      <c r="H12" s="48"/>
      <c r="I12" s="48"/>
      <c r="J12" s="30"/>
      <c r="K12" s="31"/>
      <c r="L12" s="31"/>
      <c r="M12" s="31"/>
      <c r="N12" s="39"/>
      <c r="O12" s="40"/>
      <c r="P12" s="40"/>
      <c r="Q12" s="40"/>
    </row>
    <row r="13" spans="1:17" ht="22.5" customHeight="1" x14ac:dyDescent="0.25">
      <c r="A13" s="46"/>
      <c r="B13" s="46" t="s">
        <v>85</v>
      </c>
      <c r="C13" s="46"/>
      <c r="D13" s="46"/>
      <c r="E13" s="47" t="s">
        <v>94</v>
      </c>
      <c r="F13" s="47"/>
      <c r="G13" s="47"/>
      <c r="H13" s="48"/>
      <c r="I13" s="48"/>
      <c r="J13" s="30"/>
      <c r="K13" s="31"/>
      <c r="L13" s="31"/>
      <c r="M13" s="31"/>
      <c r="N13" s="39"/>
      <c r="O13" s="40"/>
      <c r="P13" s="40"/>
      <c r="Q13" s="40"/>
    </row>
    <row r="14" spans="1:17" ht="22.5" customHeight="1" x14ac:dyDescent="0.25">
      <c r="A14" s="46"/>
      <c r="B14" s="46" t="s">
        <v>86</v>
      </c>
      <c r="C14" s="46"/>
      <c r="D14" s="46"/>
      <c r="E14" s="47" t="s">
        <v>95</v>
      </c>
      <c r="F14" s="47"/>
      <c r="G14" s="47"/>
      <c r="H14" s="48"/>
      <c r="I14" s="48"/>
      <c r="J14" s="30"/>
      <c r="K14" s="31"/>
      <c r="L14" s="31"/>
      <c r="M14" s="31"/>
      <c r="N14" s="39"/>
      <c r="O14" s="40"/>
      <c r="P14" s="40"/>
      <c r="Q14" s="40"/>
    </row>
    <row r="15" spans="1:17" ht="22.5" customHeight="1" x14ac:dyDescent="0.25">
      <c r="A15" s="46"/>
      <c r="B15" s="46" t="s">
        <v>87</v>
      </c>
      <c r="C15" s="46"/>
      <c r="D15" s="46"/>
      <c r="E15" s="47" t="s">
        <v>96</v>
      </c>
      <c r="F15" s="47"/>
      <c r="G15" s="47"/>
      <c r="H15" s="48"/>
      <c r="I15" s="48"/>
      <c r="J15" s="30"/>
      <c r="K15" s="31"/>
      <c r="L15" s="31"/>
      <c r="M15" s="31"/>
      <c r="N15" s="39"/>
      <c r="O15" s="40"/>
      <c r="P15" s="40"/>
      <c r="Q15" s="40"/>
    </row>
    <row r="17" spans="1:17" ht="27.75" customHeight="1" x14ac:dyDescent="0.25">
      <c r="A17" s="273" t="str">
        <f>Overview!B4&amp; " - Effective from "&amp;Overview!D4&amp;" - "&amp;Overview!E4&amp;" new designated EHV line loss factors"</f>
        <v>Fulcrum Electricity Assets Ltd - GSP_E  - Effective from 1 April 2025 - Final new designated EHV line loss factors</v>
      </c>
      <c r="B17" s="274"/>
      <c r="C17" s="274"/>
      <c r="D17" s="274"/>
      <c r="E17" s="274"/>
      <c r="F17" s="274"/>
      <c r="G17" s="274"/>
      <c r="H17" s="274"/>
      <c r="I17" s="274"/>
      <c r="J17" s="274"/>
      <c r="K17" s="274"/>
      <c r="L17" s="274"/>
      <c r="M17" s="274"/>
      <c r="N17" s="274"/>
      <c r="O17" s="274"/>
      <c r="P17" s="274"/>
      <c r="Q17" s="274"/>
    </row>
    <row r="18" spans="1:17" ht="62.25" customHeight="1" x14ac:dyDescent="0.25">
      <c r="A18" s="28" t="s">
        <v>189</v>
      </c>
      <c r="B18" s="28" t="s">
        <v>97</v>
      </c>
      <c r="C18" s="28" t="s">
        <v>65</v>
      </c>
      <c r="D18" s="28" t="s">
        <v>66</v>
      </c>
      <c r="E18" s="28" t="s">
        <v>98</v>
      </c>
      <c r="F18" s="28" t="s">
        <v>65</v>
      </c>
      <c r="G18" s="28" t="s">
        <v>67</v>
      </c>
      <c r="H18" s="69" t="s">
        <v>61</v>
      </c>
      <c r="I18" s="56" t="s">
        <v>654</v>
      </c>
      <c r="J18" s="34" t="s">
        <v>156</v>
      </c>
      <c r="K18" s="34" t="s">
        <v>155</v>
      </c>
      <c r="L18" s="34" t="s">
        <v>157</v>
      </c>
      <c r="M18" s="34" t="s">
        <v>158</v>
      </c>
      <c r="N18" s="36" t="s">
        <v>159</v>
      </c>
      <c r="O18" s="36" t="s">
        <v>160</v>
      </c>
      <c r="P18" s="36" t="s">
        <v>161</v>
      </c>
      <c r="Q18" s="36" t="s">
        <v>162</v>
      </c>
    </row>
    <row r="19" spans="1:17" ht="22.5" customHeight="1" x14ac:dyDescent="0.25">
      <c r="A19" s="46"/>
      <c r="B19" s="46" t="s">
        <v>40</v>
      </c>
      <c r="C19" s="46"/>
      <c r="D19" s="46"/>
      <c r="E19" s="47" t="s">
        <v>51</v>
      </c>
      <c r="F19" s="37"/>
      <c r="G19" s="37"/>
      <c r="H19" s="38"/>
      <c r="I19" s="38"/>
      <c r="J19" s="41"/>
      <c r="K19" s="41"/>
      <c r="L19" s="32"/>
      <c r="M19" s="33"/>
      <c r="N19" s="35"/>
      <c r="O19" s="35"/>
      <c r="P19" s="35"/>
      <c r="Q19" s="35"/>
    </row>
    <row r="20" spans="1:17" ht="22.5" customHeight="1" x14ac:dyDescent="0.25">
      <c r="A20" s="46"/>
      <c r="B20" s="46" t="s">
        <v>41</v>
      </c>
      <c r="C20" s="46"/>
      <c r="D20" s="46"/>
      <c r="E20" s="47" t="s">
        <v>52</v>
      </c>
      <c r="F20" s="37"/>
      <c r="G20" s="37"/>
      <c r="H20" s="38"/>
      <c r="I20" s="38"/>
      <c r="J20" s="41"/>
      <c r="K20" s="41"/>
      <c r="L20" s="32"/>
      <c r="M20" s="33"/>
      <c r="N20" s="35"/>
      <c r="O20" s="35"/>
      <c r="P20" s="35"/>
      <c r="Q20" s="35"/>
    </row>
    <row r="21" spans="1:17" ht="22.5" customHeight="1" x14ac:dyDescent="0.25">
      <c r="A21" s="46"/>
      <c r="B21" s="46" t="s">
        <v>42</v>
      </c>
      <c r="C21" s="46"/>
      <c r="D21" s="46"/>
      <c r="E21" s="47" t="s">
        <v>53</v>
      </c>
      <c r="F21" s="37"/>
      <c r="G21" s="37"/>
      <c r="H21" s="38"/>
      <c r="I21" s="38"/>
      <c r="J21" s="41"/>
      <c r="K21" s="41"/>
      <c r="L21" s="32"/>
      <c r="M21" s="33"/>
      <c r="N21" s="35"/>
      <c r="O21" s="35"/>
      <c r="P21" s="35"/>
      <c r="Q21" s="35"/>
    </row>
    <row r="22" spans="1:17" ht="22.5" customHeight="1" x14ac:dyDescent="0.25">
      <c r="A22" s="46"/>
      <c r="B22" s="46" t="s">
        <v>43</v>
      </c>
      <c r="C22" s="46"/>
      <c r="D22" s="46"/>
      <c r="E22" s="47" t="s">
        <v>54</v>
      </c>
      <c r="F22" s="37"/>
      <c r="G22" s="37"/>
      <c r="H22" s="38"/>
      <c r="I22" s="38"/>
      <c r="J22" s="41"/>
      <c r="K22" s="41"/>
      <c r="L22" s="32"/>
      <c r="M22" s="33"/>
      <c r="N22" s="35"/>
      <c r="O22" s="35"/>
      <c r="P22" s="35"/>
      <c r="Q22" s="35"/>
    </row>
    <row r="23" spans="1:17" ht="22.5" customHeight="1" x14ac:dyDescent="0.25">
      <c r="A23" s="46"/>
      <c r="B23" s="46" t="s">
        <v>44</v>
      </c>
      <c r="C23" s="46"/>
      <c r="D23" s="46"/>
      <c r="E23" s="47" t="s">
        <v>55</v>
      </c>
      <c r="F23" s="37"/>
      <c r="G23" s="37"/>
      <c r="H23" s="38"/>
      <c r="I23" s="38"/>
      <c r="J23" s="41"/>
      <c r="K23" s="41"/>
      <c r="L23" s="32"/>
      <c r="M23" s="33"/>
      <c r="N23" s="35"/>
      <c r="O23" s="35"/>
      <c r="P23" s="35"/>
      <c r="Q23" s="35"/>
    </row>
    <row r="24" spans="1:17" ht="22.5" customHeight="1" x14ac:dyDescent="0.25">
      <c r="A24" s="46"/>
      <c r="B24" s="46" t="s">
        <v>45</v>
      </c>
      <c r="C24" s="46"/>
      <c r="D24" s="46"/>
      <c r="E24" s="47" t="s">
        <v>56</v>
      </c>
      <c r="F24" s="37"/>
      <c r="G24" s="37"/>
      <c r="H24" s="38"/>
      <c r="I24" s="38"/>
      <c r="J24" s="41"/>
      <c r="K24" s="41"/>
      <c r="L24" s="32"/>
      <c r="M24" s="33"/>
      <c r="N24" s="35"/>
      <c r="O24" s="35"/>
      <c r="P24" s="35"/>
      <c r="Q24" s="35"/>
    </row>
    <row r="25" spans="1:17" ht="22.5" customHeight="1" x14ac:dyDescent="0.25">
      <c r="A25" s="46"/>
      <c r="B25" s="46" t="s">
        <v>46</v>
      </c>
      <c r="C25" s="46"/>
      <c r="D25" s="46"/>
      <c r="E25" s="47" t="s">
        <v>57</v>
      </c>
      <c r="F25" s="37"/>
      <c r="G25" s="37"/>
      <c r="H25" s="38"/>
      <c r="I25" s="38"/>
      <c r="J25" s="41"/>
      <c r="K25" s="41"/>
      <c r="L25" s="32"/>
      <c r="M25" s="33"/>
      <c r="N25" s="35"/>
      <c r="O25" s="35"/>
      <c r="P25" s="35"/>
      <c r="Q25" s="35"/>
    </row>
    <row r="26" spans="1:17" ht="22.5" customHeight="1" x14ac:dyDescent="0.25">
      <c r="A26" s="46"/>
      <c r="B26" s="46" t="s">
        <v>47</v>
      </c>
      <c r="C26" s="46"/>
      <c r="D26" s="46"/>
      <c r="E26" s="47" t="s">
        <v>58</v>
      </c>
      <c r="F26" s="37"/>
      <c r="G26" s="37"/>
      <c r="H26" s="38"/>
      <c r="I26" s="38"/>
      <c r="J26" s="41"/>
      <c r="K26" s="41"/>
      <c r="L26" s="32"/>
      <c r="M26" s="33"/>
      <c r="N26" s="35"/>
      <c r="O26" s="35"/>
      <c r="P26" s="35"/>
      <c r="Q26" s="35"/>
    </row>
    <row r="27" spans="1:17" ht="22.5" customHeight="1" x14ac:dyDescent="0.25">
      <c r="A27" s="46"/>
      <c r="B27" s="46" t="s">
        <v>48</v>
      </c>
      <c r="C27" s="46"/>
      <c r="D27" s="46"/>
      <c r="E27" s="47" t="s">
        <v>59</v>
      </c>
      <c r="F27" s="37"/>
      <c r="G27" s="37"/>
      <c r="H27" s="38"/>
      <c r="I27" s="38"/>
      <c r="J27" s="41"/>
      <c r="K27" s="41"/>
      <c r="L27" s="32"/>
      <c r="M27" s="33"/>
      <c r="N27" s="35"/>
      <c r="O27" s="35"/>
      <c r="P27" s="35"/>
      <c r="Q27" s="35"/>
    </row>
    <row r="28" spans="1:17" ht="22.5" customHeight="1" x14ac:dyDescent="0.25">
      <c r="A28" s="46"/>
      <c r="B28" s="46" t="s">
        <v>49</v>
      </c>
      <c r="C28" s="46"/>
      <c r="D28" s="46"/>
      <c r="E28" s="47" t="s">
        <v>60</v>
      </c>
      <c r="F28" s="37"/>
      <c r="G28" s="37"/>
      <c r="H28" s="38"/>
      <c r="I28" s="38"/>
      <c r="J28" s="41"/>
      <c r="K28" s="41"/>
      <c r="L28" s="32"/>
      <c r="M28" s="33"/>
      <c r="N28" s="35"/>
      <c r="O28" s="35"/>
      <c r="P28" s="35"/>
      <c r="Q28" s="35"/>
    </row>
  </sheetData>
  <customSheetViews>
    <customSheetView guid="{5032A364-B81A-48DA-88DA-AB3B86B47EE9}" scale="80" fitToPage="1">
      <selection activeCell="A4" sqref="A4:M4"/>
      <pageMargins left="0.39370078740157483" right="0.35433070866141736" top="1.1023622047244095" bottom="0.74803149606299213" header="0.35433070866141736" footer="0.51181102362204722"/>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H1:I1"/>
    <mergeCell ref="A4:Q4"/>
    <mergeCell ref="A2:Q2"/>
    <mergeCell ref="A17:Q17"/>
  </mergeCells>
  <hyperlinks>
    <hyperlink ref="A1" location="Overview!A1" display="Back to Overview" xr:uid="{00000000-0004-0000-0800-000000000000}"/>
  </hyperlinks>
  <pageMargins left="0.39370078740157483" right="0.39370078740157483" top="0.70866141732283472" bottom="0.74803149606299213" header="0.27559055118110237" footer="0.27559055118110237"/>
  <pageSetup paperSize="9" scale="33" fitToHeight="0" orientation="portrait" r:id="rId2"/>
  <headerFooter scaleWithDoc="0">
    <oddHeader>&amp;LAnnex 6 - New Designated EHV Properties. Addendum to Schedule of Charges for use of the Distribution System by Designated EHV Properties (including LDNOs with Designated EHV Properties/end-users).</oddHeader>
    <oddFooter xml:space="preserve">&amp;L&amp;8Note: The list of MPANs / MSIDs provided may be incomplete; the DNO reserves the right to apply the listed charges to any other MPANs / MSIDs associated with the site.
</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19</vt:i4>
      </vt:variant>
    </vt:vector>
  </HeadingPairs>
  <TitlesOfParts>
    <vt:vector size="34"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4 LDNO charges'!Print_Titles</vt:lpstr>
      <vt:lpstr>'Annex 6 New or Amended EHV'!Print_Titles</vt:lpstr>
      <vt:lpstr>'Annex 7 Pass-Through Costs'!Print_Titles</vt:lpstr>
      <vt:lpstr>'Nodal prices'!Print_Titles</vt:lpstr>
      <vt:lpstr>'SSC unit rate lookup'!Print_Titles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UK Power Networks</dc:creator>
  <cp:lastModifiedBy>Jonathan Jones</cp:lastModifiedBy>
  <cp:lastPrinted>2023-12-14T14:08:15Z</cp:lastPrinted>
  <dcterms:created xsi:type="dcterms:W3CDTF">2009-11-12T11:38:00Z</dcterms:created>
  <dcterms:modified xsi:type="dcterms:W3CDTF">2025-04-28T14:39:57Z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SV_QUERY_LIST_4F35BF76-6C0D-4D9B-82B2-816C12CF3733">
    <vt:lpwstr>empty_477D106A-C0D6-4607-AEBD-E2C9D60EA279</vt:lpwstr>
  </property>
  <property fmtid="{D5CDD505-2E9C-101B-9397-08002B2CF9AE}" pid="14" name="SV_HIDDEN_GRID_QUERY_LIST_4F35BF76-6C0D-4D9B-82B2-816C12CF3733">
    <vt:lpwstr>empty_477D106A-C0D6-4607-AEBD-E2C9D60EA279</vt:lpwstr>
  </property>
</Properties>
</file>