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defaultThemeVersion="124226"/>
  <mc:AlternateContent xmlns:mc="http://schemas.openxmlformats.org/markup-compatibility/2006">
    <mc:Choice Requires="x15">
      <x15ac:absPath xmlns:x15ac="http://schemas.microsoft.com/office/spreadsheetml/2010/11/ac" url="F:\FEAL\3 Regulatory\00 Charging Tables &amp; LLF\02 Charging Tables\2027\"/>
    </mc:Choice>
  </mc:AlternateContent>
  <xr:revisionPtr revIDLastSave="0" documentId="13_ncr:1_{2974F572-371F-4002-9BE0-74F53CD5A2BC}" xr6:coauthVersionLast="47" xr6:coauthVersionMax="47" xr10:uidLastSave="{00000000-0000-0000-0000-000000000000}"/>
  <bookViews>
    <workbookView xWindow="-108" yWindow="-108" windowWidth="23256" windowHeight="12576" tabRatio="844" xr2:uid="{00000000-000D-0000-FFFF-FFFF00000000}"/>
  </bookViews>
  <sheets>
    <sheet name="Overview" sheetId="1" r:id="rId1"/>
    <sheet name="Annex 1 LV, HV and UMS charges" sheetId="2" r:id="rId2"/>
    <sheet name="Annex 2 Designated EHV charges" sheetId="12" r:id="rId3"/>
    <sheet name="Annex 2a Import" sheetId="13" r:id="rId4"/>
    <sheet name="Annex 2b Export" sheetId="14" r:id="rId5"/>
    <sheet name="Annex 3 Preserved charges" sheetId="21" r:id="rId6"/>
    <sheet name="Annex 4 LDNO charges" sheetId="5" r:id="rId7"/>
    <sheet name="Annex 5 LLFs" sheetId="22" r:id="rId8"/>
    <sheet name="Annex 6 New or Amended EHV" sheetId="23" r:id="rId9"/>
    <sheet name="Annex 7 Pass-Through Costs" sheetId="19" r:id="rId10"/>
    <sheet name="Nodal prices" sheetId="7" r:id="rId11"/>
    <sheet name="SSC unit rate lookup" sheetId="17" r:id="rId12"/>
    <sheet name="Residual Charging Bands" sheetId="20" r:id="rId13"/>
    <sheet name="TNUoS Mapping" sheetId="24" r:id="rId14"/>
    <sheet name="Charge Calculator" sheetId="18" r:id="rId15"/>
  </sheets>
  <definedNames>
    <definedName name="_xlnm._FilterDatabase" localSheetId="2" hidden="1">'Annex 2 Designated EHV charges'!$A$9:$P$66</definedName>
    <definedName name="_xlnm._FilterDatabase" localSheetId="9" hidden="1">'Annex 7 Pass-Through Costs'!$A$4:$E$162</definedName>
    <definedName name="_xlnm._FilterDatabase" localSheetId="11" hidden="1">'SSC unit rate lookup'!$A$28:$D$763</definedName>
    <definedName name="_xlnm.Print_Area" localSheetId="1">'Annex 1 LV, HV and UMS charges'!$A$2:$K$43</definedName>
    <definedName name="_xlnm.Print_Area" localSheetId="2">'Annex 2 Designated EHV charges'!$A$2:$P$81</definedName>
    <definedName name="_xlnm.Print_Area" localSheetId="3">'Annex 2a Import'!$A$2:$H$76</definedName>
    <definedName name="_xlnm.Print_Area" localSheetId="4">'Annex 2b Export'!$A$2:$H$50</definedName>
    <definedName name="_xlnm.Print_Area" localSheetId="5">'Annex 3 Preserved charges'!$A$22:$E$25</definedName>
    <definedName name="_xlnm.Print_Area" localSheetId="6">'Annex 4 LDNO charges'!$A$2:$J$201</definedName>
    <definedName name="_xlnm.Print_Area" localSheetId="7">'Annex 5 LLFs'!$A$122:$B$125</definedName>
    <definedName name="_xlnm.Print_Area" localSheetId="8">'Annex 6 New or Amended EHV'!$A$30:$E$34</definedName>
    <definedName name="_xlnm.Print_Area" localSheetId="9">'Annex 7 Pass-Through Costs'!$A$2:$F$165</definedName>
    <definedName name="_xlnm.Print_Area" localSheetId="10">'Nodal prices'!$A$2:$D$26</definedName>
    <definedName name="_xlnm.Print_Titles" localSheetId="1">'Annex 1 LV, HV and UMS charges'!$2:$11</definedName>
    <definedName name="_xlnm.Print_Titles" localSheetId="2">'Annex 2 Designated EHV charges'!$9:$9</definedName>
    <definedName name="_xlnm.Print_Titles" localSheetId="3">'Annex 2a Import'!$4:$4</definedName>
    <definedName name="_xlnm.Print_Titles" localSheetId="4">'Annex 2b Export'!$4:$4</definedName>
    <definedName name="_xlnm.Print_Titles" localSheetId="6">'Annex 4 LDNO charges'!$11:$11</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1" hidden="1">'Annex 1 LV, HV and UMS charges'!$A$2:$K$27</definedName>
    <definedName name="Z_5032A364_B81A_48DA_88DA_AB3B86B47EE9_.wvu.PrintArea" localSheetId="2" hidden="1">'Annex 2 Designated EHV charges'!$A$2:$J$18</definedName>
    <definedName name="Z_5032A364_B81A_48DA_88DA_AB3B86B47EE9_.wvu.PrintArea" localSheetId="5" hidden="1">'Annex 3 Preserved charges'!$A$2:$J$21</definedName>
    <definedName name="Z_5032A364_B81A_48DA_88DA_AB3B86B47EE9_.wvu.PrintArea" localSheetId="6" hidden="1">'Annex 4 LDNO charges'!$A$2:$I$97</definedName>
    <definedName name="Z_5032A364_B81A_48DA_88DA_AB3B86B47EE9_.wvu.PrintArea" localSheetId="7" hidden="1">'Annex 5 LLFs'!$A$3:$F$38</definedName>
    <definedName name="Z_5032A364_B81A_48DA_88DA_AB3B86B47EE9_.wvu.PrintArea" localSheetId="8" hidden="1">'Annex 6 New or Amended EHV'!$A$1:$P$28</definedName>
    <definedName name="Z_5032A364_B81A_48DA_88DA_AB3B86B47EE9_.wvu.PrintArea" localSheetId="9" hidden="1">'Annex 7 Pass-Through Costs'!$A$2:$D$5</definedName>
    <definedName name="Z_5032A364_B81A_48DA_88DA_AB3B86B47EE9_.wvu.PrintArea" localSheetId="10" hidden="1">'Nodal prices'!$A$2:$D$26</definedName>
    <definedName name="Z_5032A364_B81A_48DA_88DA_AB3B86B47EE9_.wvu.PrintTitles" localSheetId="1" hidden="1">'Annex 1 LV, HV and UMS charges'!$2:$11</definedName>
    <definedName name="Z_5032A364_B81A_48DA_88DA_AB3B86B47EE9_.wvu.PrintTitles" localSheetId="2" hidden="1">'Annex 2 Designated EHV charges'!$2:$9</definedName>
    <definedName name="Z_5032A364_B81A_48DA_88DA_AB3B86B47EE9_.wvu.PrintTitles" localSheetId="6" hidden="1">'Annex 4 LDNO charges'!$2:$11</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prices'!$2:$3</definedName>
  </definedNames>
  <calcPr calcId="191029"/>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14" i="18" l="1"/>
  <c r="A2" i="12"/>
  <c r="A4" i="23"/>
  <c r="A17" i="23"/>
  <c r="A2" i="24" l="1"/>
  <c r="B37" i="24"/>
  <c r="B36" i="24"/>
  <c r="B35" i="24"/>
  <c r="B34" i="24"/>
  <c r="B33" i="24"/>
  <c r="B32" i="24"/>
  <c r="B31" i="24"/>
  <c r="B30" i="24"/>
  <c r="B29" i="24"/>
  <c r="B23" i="24"/>
  <c r="B18" i="24"/>
  <c r="B13" i="24"/>
  <c r="B12" i="24"/>
  <c r="B7" i="24"/>
  <c r="A2" i="13"/>
  <c r="A2" i="14"/>
  <c r="R10" i="18" l="1"/>
  <c r="A5" i="14" a="1"/>
  <c r="A5" i="14" s="1"/>
  <c r="A5" i="13" a="1"/>
  <c r="A5" i="13" s="1"/>
  <c r="Q10" i="18" l="1"/>
  <c r="N10" i="18"/>
  <c r="O10" i="18"/>
  <c r="P10" i="18"/>
  <c r="S10" i="18"/>
  <c r="T10" i="18"/>
  <c r="M10" i="18"/>
  <c r="A6" i="13" a="1"/>
  <c r="A6" i="13" s="1"/>
  <c r="A7" i="13" s="1" a="1"/>
  <c r="A7" i="13" s="1"/>
  <c r="A6" i="14" a="1"/>
  <c r="A6" i="14" s="1"/>
  <c r="A7" i="14" l="1" a="1"/>
  <c r="A7" i="14" s="1"/>
  <c r="A8" i="14" s="1" a="1"/>
  <c r="A8" i="14" s="1"/>
  <c r="A8" i="13" a="1"/>
  <c r="A8" i="13" s="1"/>
  <c r="A9" i="13" l="1" a="1"/>
  <c r="A9" i="13" s="1"/>
  <c r="A9" i="14" a="1"/>
  <c r="A9" i="14" s="1"/>
  <c r="A10" i="14" s="1" a="1"/>
  <c r="A10" i="14" s="1"/>
  <c r="A10" i="13" l="1" a="1"/>
  <c r="A10" i="13" s="1"/>
  <c r="A11" i="13" s="1" a="1"/>
  <c r="A11" i="13" s="1"/>
  <c r="A11" i="14" a="1"/>
  <c r="A11" i="14" s="1"/>
  <c r="A12" i="14" l="1" a="1"/>
  <c r="A12" i="14" s="1"/>
  <c r="A13" i="14" s="1" a="1"/>
  <c r="A13" i="14" s="1"/>
  <c r="A14" i="14" s="1" a="1"/>
  <c r="A14" i="14" s="1"/>
  <c r="A15" i="14" s="1" a="1"/>
  <c r="A15" i="14" s="1"/>
  <c r="A16" i="14" s="1" a="1"/>
  <c r="A16" i="14" s="1"/>
  <c r="A17" i="14" s="1" a="1"/>
  <c r="A17" i="14" s="1"/>
  <c r="A12" i="13" a="1"/>
  <c r="A12" i="13" s="1"/>
  <c r="A13" i="13" l="1" a="1"/>
  <c r="A13" i="13" s="1"/>
  <c r="A14" i="13" s="1" a="1"/>
  <c r="A14" i="13" s="1"/>
  <c r="A15" i="13" s="1" a="1"/>
  <c r="A15" i="13" s="1"/>
  <c r="A16" i="13" s="1" a="1"/>
  <c r="A16" i="13" s="1"/>
  <c r="A17" i="13" s="1" a="1"/>
  <c r="A17" i="13" s="1"/>
  <c r="A18" i="13" s="1" a="1"/>
  <c r="A18" i="13" s="1"/>
  <c r="A19" i="13" s="1" a="1"/>
  <c r="A19" i="13" s="1"/>
  <c r="A20" i="13" s="1" a="1"/>
  <c r="A20" i="13" s="1"/>
  <c r="A21" i="13" s="1" a="1"/>
  <c r="A21" i="13" s="1"/>
  <c r="A22" i="13" s="1" a="1"/>
  <c r="A22" i="13" s="1"/>
  <c r="A23" i="13" s="1" a="1"/>
  <c r="A23" i="13" s="1"/>
  <c r="A24" i="13" s="1" a="1"/>
  <c r="A24" i="13" s="1"/>
  <c r="A25" i="13" s="1" a="1"/>
  <c r="A25" i="13" s="1"/>
  <c r="A26" i="13" s="1" a="1"/>
  <c r="A26" i="13" s="1"/>
  <c r="A27" i="13" s="1" a="1"/>
  <c r="A27" i="13" s="1"/>
  <c r="A28" i="13" s="1" a="1"/>
  <c r="A28" i="13" s="1"/>
  <c r="A29" i="13" s="1" a="1"/>
  <c r="A29" i="13" s="1"/>
  <c r="A30" i="13" s="1" a="1"/>
  <c r="A30" i="13" s="1"/>
  <c r="A31" i="13" s="1" a="1"/>
  <c r="A31" i="13" s="1"/>
  <c r="A32" i="13" s="1" a="1"/>
  <c r="A32" i="13" s="1"/>
  <c r="A33" i="13" s="1" a="1"/>
  <c r="A33" i="13" s="1"/>
  <c r="A34" i="13" s="1" a="1"/>
  <c r="A34" i="13" s="1"/>
  <c r="A35" i="13" s="1" a="1"/>
  <c r="A35" i="13" s="1"/>
  <c r="A36" i="13" s="1" a="1"/>
  <c r="A36" i="13" s="1"/>
  <c r="A37" i="13" s="1" a="1"/>
  <c r="A37" i="13" s="1"/>
  <c r="A38" i="13" s="1" a="1"/>
  <c r="A38" i="13" s="1"/>
  <c r="A39" i="13" s="1" a="1"/>
  <c r="A39" i="13" s="1"/>
  <c r="A40" i="13" s="1" a="1"/>
  <c r="A40" i="13" s="1"/>
  <c r="A41" i="13" s="1" a="1"/>
  <c r="A41" i="13" s="1"/>
  <c r="A42" i="13" s="1" a="1"/>
  <c r="A42" i="13" s="1"/>
  <c r="A43" i="13" s="1" a="1"/>
  <c r="A43" i="13" s="1"/>
  <c r="A44" i="13" s="1" a="1"/>
  <c r="A44" i="13" s="1"/>
  <c r="A45" i="13" s="1" a="1"/>
  <c r="A45" i="13" s="1"/>
  <c r="A46" i="13" s="1" a="1"/>
  <c r="A46" i="13" s="1"/>
  <c r="A47" i="13" s="1" a="1"/>
  <c r="A47" i="13" s="1"/>
  <c r="A48" i="13" s="1" a="1"/>
  <c r="A48" i="13" s="1"/>
  <c r="A49" i="13" s="1" a="1"/>
  <c r="A49" i="13" s="1"/>
  <c r="A50" i="13" s="1" a="1"/>
  <c r="A50" i="13" s="1"/>
  <c r="A51" i="13" s="1" a="1"/>
  <c r="A51" i="13" s="1"/>
  <c r="A52" i="13" s="1" a="1"/>
  <c r="A52" i="13" s="1"/>
  <c r="A53" i="13" s="1" a="1"/>
  <c r="A53" i="13" s="1"/>
  <c r="A54" i="13" s="1" a="1"/>
  <c r="A54" i="13" s="1"/>
  <c r="A55" i="13" s="1" a="1"/>
  <c r="A55" i="13" s="1"/>
  <c r="A56" i="13" s="1" a="1"/>
  <c r="A56" i="13" s="1"/>
  <c r="A57" i="13" s="1" a="1"/>
  <c r="A57" i="13" s="1"/>
  <c r="A58" i="13" s="1" a="1"/>
  <c r="A58" i="13" s="1"/>
  <c r="A59" i="13" s="1" a="1"/>
  <c r="A59" i="13" s="1"/>
  <c r="A60" i="13" s="1" a="1"/>
  <c r="A60" i="13" s="1"/>
  <c r="A61" i="13" s="1" a="1"/>
  <c r="A61" i="13" s="1"/>
  <c r="A62" i="13" s="1" a="1"/>
  <c r="A62" i="13" s="1"/>
  <c r="A63" i="13" s="1" a="1"/>
  <c r="A63" i="13" s="1"/>
  <c r="A64" i="13" s="1" a="1"/>
  <c r="A64" i="13" s="1"/>
  <c r="A65" i="13" s="1" a="1"/>
  <c r="A65" i="13" s="1"/>
  <c r="A66" i="13" s="1" a="1"/>
  <c r="A66" i="13" s="1"/>
  <c r="A67" i="13" s="1" a="1"/>
  <c r="A67" i="13" s="1"/>
  <c r="A68" i="13" s="1" a="1"/>
  <c r="A68" i="13" s="1"/>
  <c r="A69" i="13" s="1" a="1"/>
  <c r="A69" i="13" s="1"/>
  <c r="A70" i="13" s="1" a="1"/>
  <c r="A70" i="13" s="1"/>
  <c r="A71" i="13" s="1" a="1"/>
  <c r="A71" i="13" s="1"/>
  <c r="A72" i="13" s="1" a="1"/>
  <c r="A72" i="13" s="1"/>
  <c r="A18" i="14" a="1"/>
  <c r="A18" i="14" s="1"/>
  <c r="A19" i="14" s="1" a="1"/>
  <c r="A19" i="14" s="1"/>
  <c r="A20" i="14" s="1" a="1"/>
  <c r="A20" i="14" s="1"/>
  <c r="A21" i="14" s="1" a="1"/>
  <c r="A21" i="14" s="1"/>
  <c r="A22" i="14" s="1" a="1"/>
  <c r="A22" i="14" s="1"/>
  <c r="A23" i="14" s="1" a="1"/>
  <c r="A23" i="14" s="1"/>
  <c r="A24" i="14" s="1" a="1"/>
  <c r="A24" i="14" s="1"/>
  <c r="A25" i="14" s="1" a="1"/>
  <c r="A25" i="14" s="1"/>
  <c r="A26" i="14" s="1" a="1"/>
  <c r="A26" i="14" s="1"/>
  <c r="A27" i="14" s="1" a="1"/>
  <c r="A27" i="14" s="1"/>
  <c r="A28" i="14" s="1" a="1"/>
  <c r="A28" i="14" s="1"/>
  <c r="A29" i="14" s="1" a="1"/>
  <c r="A29" i="14" s="1"/>
  <c r="A30" i="14" s="1" a="1"/>
  <c r="A30" i="14" s="1"/>
  <c r="A31" i="14" s="1" a="1"/>
  <c r="A31" i="14" s="1"/>
  <c r="A32" i="14" s="1" a="1"/>
  <c r="A32" i="14" s="1"/>
  <c r="A33" i="14" s="1" a="1"/>
  <c r="A33" i="14" s="1"/>
  <c r="A34" i="14" s="1" a="1"/>
  <c r="A34" i="14" s="1"/>
  <c r="A35" i="14" s="1" a="1"/>
  <c r="A35" i="14" s="1"/>
  <c r="A36" i="14" s="1" a="1"/>
  <c r="A36" i="14" s="1"/>
  <c r="A37" i="14" s="1" a="1"/>
  <c r="A37" i="14" s="1"/>
  <c r="A38" i="14" s="1" a="1"/>
  <c r="A38" i="14" s="1"/>
  <c r="A39" i="14" s="1" a="1"/>
  <c r="A39" i="14" s="1"/>
  <c r="A40" i="14" s="1" a="1"/>
  <c r="A40" i="14" s="1"/>
  <c r="A41" i="14" s="1" a="1"/>
  <c r="A41" i="14" s="1"/>
  <c r="A42" i="14" s="1" a="1"/>
  <c r="A42" i="14" s="1"/>
  <c r="A43" i="14" s="1" a="1"/>
  <c r="A43" i="14" s="1"/>
  <c r="A44" i="14" s="1" a="1"/>
  <c r="A44" i="14" s="1"/>
  <c r="B70" i="13" l="1"/>
  <c r="A45" i="14" a="1"/>
  <c r="A45" i="14" s="1"/>
  <c r="A46" i="14" s="1" a="1"/>
  <c r="A46" i="14" s="1"/>
  <c r="F44" i="14"/>
  <c r="G72" i="13"/>
  <c r="H72" i="13"/>
  <c r="E72" i="13"/>
  <c r="B72" i="13"/>
  <c r="C72" i="13"/>
  <c r="D72" i="13"/>
  <c r="F72" i="13"/>
  <c r="A73" i="13" a="1"/>
  <c r="A73" i="13" s="1"/>
  <c r="H43" i="14"/>
  <c r="E43" i="14"/>
  <c r="G43" i="14"/>
  <c r="C43" i="14"/>
  <c r="D43" i="14"/>
  <c r="B43" i="14"/>
  <c r="F43" i="14"/>
  <c r="C44" i="14"/>
  <c r="E44" i="14"/>
  <c r="H44" i="14"/>
  <c r="G44" i="14"/>
  <c r="D44" i="14"/>
  <c r="B44" i="14"/>
  <c r="C45" i="14" l="1"/>
  <c r="G45" i="14"/>
  <c r="E45" i="14"/>
  <c r="A74" i="13" a="1"/>
  <c r="A74" i="13" s="1"/>
  <c r="C73" i="13"/>
  <c r="B73" i="13"/>
  <c r="G73" i="13"/>
  <c r="F73" i="13"/>
  <c r="H73" i="13"/>
  <c r="E73" i="13"/>
  <c r="D73" i="13"/>
  <c r="A47" i="14" a="1"/>
  <c r="A47" i="14" s="1"/>
  <c r="H46" i="14"/>
  <c r="F46" i="14"/>
  <c r="B46" i="14"/>
  <c r="E46" i="14"/>
  <c r="G46" i="14"/>
  <c r="C46" i="14"/>
  <c r="D46" i="14"/>
  <c r="B45" i="14"/>
  <c r="H45" i="14"/>
  <c r="D45" i="14"/>
  <c r="F45" i="14"/>
  <c r="A75" i="13" l="1" a="1"/>
  <c r="A75" i="13" s="1"/>
  <c r="A48" i="14" a="1"/>
  <c r="A48" i="14" s="1"/>
  <c r="A49" i="14" s="1" a="1"/>
  <c r="A49" i="14" s="1"/>
  <c r="A50" i="14" s="1" a="1"/>
  <c r="A50" i="14" s="1"/>
  <c r="G47" i="14"/>
  <c r="H47" i="14"/>
  <c r="F47" i="14"/>
  <c r="E47" i="14"/>
  <c r="B47" i="14"/>
  <c r="C47" i="14"/>
  <c r="D47" i="14"/>
  <c r="B74" i="13"/>
  <c r="C74" i="13"/>
  <c r="D74" i="13"/>
  <c r="E74" i="13"/>
  <c r="F74" i="13"/>
  <c r="G74" i="13"/>
  <c r="H74" i="13"/>
  <c r="C50" i="14" l="1"/>
  <c r="B50" i="14"/>
  <c r="D50" i="14"/>
  <c r="E50" i="14"/>
  <c r="F50" i="14"/>
  <c r="G50" i="14"/>
  <c r="H50" i="14"/>
  <c r="E49" i="14"/>
  <c r="D49" i="14"/>
  <c r="C49" i="14"/>
  <c r="H49" i="14"/>
  <c r="F49" i="14"/>
  <c r="B49" i="14"/>
  <c r="G49" i="14"/>
  <c r="H75" i="13"/>
  <c r="D75" i="13"/>
  <c r="F75" i="13"/>
  <c r="B75" i="13"/>
  <c r="G75" i="13"/>
  <c r="E75" i="13"/>
  <c r="C75" i="13"/>
  <c r="A76" i="13" a="1"/>
  <c r="A76" i="13" s="1"/>
  <c r="B48" i="14"/>
  <c r="C48" i="14"/>
  <c r="F48" i="14"/>
  <c r="D48" i="14"/>
  <c r="E48" i="14"/>
  <c r="H48" i="14"/>
  <c r="G48" i="14"/>
  <c r="D76" i="13" l="1"/>
  <c r="H76" i="13"/>
  <c r="F76" i="13"/>
  <c r="E76" i="13"/>
  <c r="C76" i="13"/>
  <c r="B76" i="13"/>
  <c r="G76" i="13"/>
  <c r="P5" i="23" l="1"/>
  <c r="O5" i="23"/>
  <c r="N5" i="23"/>
  <c r="M5" i="23"/>
  <c r="L5" i="23"/>
  <c r="K5" i="23"/>
  <c r="J5" i="23"/>
  <c r="I5" i="23"/>
  <c r="A3" i="22"/>
  <c r="A24" i="21"/>
  <c r="A2" i="21"/>
  <c r="A2" i="20" l="1"/>
  <c r="J11" i="5" l="1"/>
  <c r="I11" i="5"/>
  <c r="H11" i="5"/>
  <c r="G11" i="5"/>
  <c r="F11" i="5"/>
  <c r="E11" i="5"/>
  <c r="D11" i="5"/>
  <c r="A2" i="5"/>
  <c r="B13" i="1" l="1"/>
  <c r="B11" i="1"/>
  <c r="B9" i="1"/>
  <c r="A2" i="19" l="1"/>
  <c r="D9" i="18" l="1"/>
  <c r="E9" i="18"/>
  <c r="F9" i="18"/>
  <c r="G9" i="18"/>
  <c r="H9" i="18"/>
  <c r="I9" i="18"/>
  <c r="C9" i="18"/>
  <c r="N9" i="18" l="1"/>
  <c r="O9" i="18"/>
  <c r="P9" i="18"/>
  <c r="Q9" i="18"/>
  <c r="R9" i="18"/>
  <c r="S9" i="18"/>
  <c r="T9" i="18"/>
  <c r="M9" i="18"/>
  <c r="B2" i="18" l="1"/>
  <c r="T14" i="18"/>
  <c r="S14" i="18"/>
  <c r="Q14" i="18"/>
  <c r="P14" i="18"/>
  <c r="O14" i="18"/>
  <c r="N14" i="18"/>
  <c r="I14" i="18"/>
  <c r="H14" i="18"/>
  <c r="G14" i="18"/>
  <c r="F14" i="18"/>
  <c r="E14" i="18"/>
  <c r="D14" i="18"/>
  <c r="C14" i="18"/>
  <c r="R13" i="18"/>
  <c r="E12" i="18"/>
  <c r="D12" i="18"/>
  <c r="C12" i="18"/>
  <c r="R14" i="18" l="1"/>
  <c r="H5" i="14" l="1"/>
  <c r="F5" i="14"/>
  <c r="G5" i="14"/>
  <c r="E5" i="14"/>
  <c r="N18" i="18"/>
  <c r="T18" i="18"/>
  <c r="P18" i="18"/>
  <c r="R17" i="18"/>
  <c r="M17" i="18"/>
  <c r="O17" i="18"/>
  <c r="Q17" i="18"/>
  <c r="S17" i="18"/>
  <c r="S18" i="18"/>
  <c r="B5" i="14"/>
  <c r="D5" i="14"/>
  <c r="C5" i="14"/>
  <c r="E7" i="14" l="1"/>
  <c r="G7" i="14"/>
  <c r="F7" i="14"/>
  <c r="H7" i="14"/>
  <c r="E6" i="14"/>
  <c r="G6" i="14"/>
  <c r="F6" i="14"/>
  <c r="H6" i="14"/>
  <c r="T17" i="18"/>
  <c r="N21" i="18" s="1"/>
  <c r="O18" i="18"/>
  <c r="R18" i="18"/>
  <c r="N17" i="18"/>
  <c r="P17" i="18"/>
  <c r="M18" i="18"/>
  <c r="Q18" i="18"/>
  <c r="B6" i="14"/>
  <c r="D6" i="14"/>
  <c r="C6" i="14"/>
  <c r="E8" i="14" l="1"/>
  <c r="G8" i="14"/>
  <c r="F8" i="14"/>
  <c r="H8" i="14"/>
  <c r="M22" i="18"/>
  <c r="N22" i="18"/>
  <c r="M21" i="18"/>
  <c r="C8" i="14"/>
  <c r="D8" i="14"/>
  <c r="B8" i="14"/>
  <c r="D7" i="14"/>
  <c r="C7" i="14"/>
  <c r="B7" i="14"/>
  <c r="E9" i="14" l="1"/>
  <c r="G9" i="14"/>
  <c r="F9" i="14"/>
  <c r="H9" i="14"/>
  <c r="B9" i="14"/>
  <c r="D9" i="14"/>
  <c r="C9" i="14"/>
  <c r="A2" i="7"/>
  <c r="E10" i="14" l="1"/>
  <c r="G10" i="14"/>
  <c r="F10" i="14"/>
  <c r="H10" i="14"/>
  <c r="B10" i="14"/>
  <c r="D10" i="14"/>
  <c r="C10" i="14"/>
  <c r="E11" i="14" l="1"/>
  <c r="G11" i="14"/>
  <c r="F11" i="14"/>
  <c r="H11" i="14"/>
  <c r="D11" i="14"/>
  <c r="C11" i="14"/>
  <c r="B11" i="14"/>
  <c r="F11" i="13" l="1"/>
  <c r="D69" i="13"/>
  <c r="H69" i="13"/>
  <c r="C69" i="13"/>
  <c r="B69" i="13"/>
  <c r="F69" i="13"/>
  <c r="G69" i="13"/>
  <c r="E69" i="13"/>
  <c r="E70" i="13"/>
  <c r="H70" i="13"/>
  <c r="C70" i="13"/>
  <c r="F70" i="13"/>
  <c r="D70" i="13"/>
  <c r="G70" i="13"/>
  <c r="F71" i="13"/>
  <c r="C71" i="13"/>
  <c r="D71" i="13"/>
  <c r="H71" i="13"/>
  <c r="G71" i="13"/>
  <c r="B71" i="13"/>
  <c r="E71" i="13"/>
  <c r="H11" i="13"/>
  <c r="G11" i="13"/>
  <c r="F5" i="13"/>
  <c r="H5" i="13"/>
  <c r="E5" i="13"/>
  <c r="G5" i="13"/>
  <c r="E7" i="13"/>
  <c r="E6" i="13"/>
  <c r="G7" i="13"/>
  <c r="G6" i="13"/>
  <c r="F7" i="13"/>
  <c r="F6" i="13"/>
  <c r="H7" i="13"/>
  <c r="H6" i="13"/>
  <c r="E8" i="13"/>
  <c r="G8" i="13"/>
  <c r="F8" i="13"/>
  <c r="H8" i="13"/>
  <c r="E9" i="13"/>
  <c r="G9" i="13"/>
  <c r="F9" i="13"/>
  <c r="H9" i="13"/>
  <c r="E10" i="13"/>
  <c r="G10" i="13"/>
  <c r="F10" i="13"/>
  <c r="H10" i="13"/>
  <c r="E11" i="13"/>
  <c r="E12" i="14"/>
  <c r="G12" i="14"/>
  <c r="F12" i="14"/>
  <c r="H12" i="14"/>
  <c r="E12" i="13"/>
  <c r="G12" i="13"/>
  <c r="F12" i="13"/>
  <c r="H12" i="13"/>
  <c r="D12" i="14"/>
  <c r="B12" i="14"/>
  <c r="C12" i="14"/>
  <c r="B13" i="13"/>
  <c r="D13" i="13"/>
  <c r="D5" i="13"/>
  <c r="C5" i="13"/>
  <c r="B5" i="13"/>
  <c r="D6" i="13"/>
  <c r="B6" i="13"/>
  <c r="C6" i="13"/>
  <c r="C7" i="13"/>
  <c r="B7" i="13"/>
  <c r="D7" i="13"/>
  <c r="D8" i="13"/>
  <c r="C9" i="13"/>
  <c r="D9" i="13"/>
  <c r="B8" i="13"/>
  <c r="B9" i="13"/>
  <c r="C8" i="13"/>
  <c r="C10" i="13"/>
  <c r="B10" i="13"/>
  <c r="C12" i="13"/>
  <c r="C11" i="13"/>
  <c r="D10" i="13"/>
  <c r="D11" i="13"/>
  <c r="B12" i="13"/>
  <c r="D12" i="13"/>
  <c r="B11" i="13"/>
  <c r="A2" i="2"/>
  <c r="E13" i="14" l="1"/>
  <c r="G13" i="14"/>
  <c r="F13" i="14"/>
  <c r="H13" i="14"/>
  <c r="C13" i="13"/>
  <c r="E13" i="13"/>
  <c r="G13" i="13"/>
  <c r="F13" i="13"/>
  <c r="H13" i="13"/>
  <c r="B13" i="14"/>
  <c r="C13" i="14"/>
  <c r="D13" i="14"/>
  <c r="H10" i="18"/>
  <c r="D10" i="18"/>
  <c r="G10" i="18"/>
  <c r="C10" i="18"/>
  <c r="F10" i="18"/>
  <c r="I10" i="18"/>
  <c r="E10" i="18"/>
  <c r="E14" i="13" l="1"/>
  <c r="G14" i="13"/>
  <c r="F14" i="13"/>
  <c r="H14" i="13"/>
  <c r="D14" i="13"/>
  <c r="B14" i="13"/>
  <c r="C14" i="13"/>
  <c r="E14" i="14"/>
  <c r="G14" i="14"/>
  <c r="F14" i="14"/>
  <c r="H14" i="14"/>
  <c r="B14" i="14"/>
  <c r="C14" i="14"/>
  <c r="D14" i="14"/>
  <c r="F17" i="18"/>
  <c r="F18" i="18"/>
  <c r="C17" i="18"/>
  <c r="C18" i="18"/>
  <c r="E18" i="18"/>
  <c r="E17" i="18"/>
  <c r="G18" i="18"/>
  <c r="G17" i="18"/>
  <c r="H17" i="18"/>
  <c r="H18" i="18"/>
  <c r="I17" i="18"/>
  <c r="I18" i="18"/>
  <c r="D17" i="18"/>
  <c r="D18" i="18"/>
  <c r="E15" i="14" l="1"/>
  <c r="G15" i="14"/>
  <c r="F15" i="14"/>
  <c r="H15" i="14"/>
  <c r="E15" i="13"/>
  <c r="G15" i="13"/>
  <c r="F15" i="13"/>
  <c r="H15" i="13"/>
  <c r="B15" i="13"/>
  <c r="C15" i="13"/>
  <c r="D15" i="13"/>
  <c r="B15" i="14"/>
  <c r="D15" i="14"/>
  <c r="C15" i="14"/>
  <c r="C22" i="18"/>
  <c r="C21" i="18"/>
  <c r="F4" i="14"/>
  <c r="G4" i="14"/>
  <c r="H4" i="14"/>
  <c r="E4" i="14"/>
  <c r="F4" i="13"/>
  <c r="G4" i="13"/>
  <c r="H4" i="13"/>
  <c r="E4" i="13"/>
  <c r="E16" i="13" l="1"/>
  <c r="G16" i="13"/>
  <c r="F16" i="13"/>
  <c r="H16" i="13"/>
  <c r="D16" i="13"/>
  <c r="C16" i="13"/>
  <c r="B16" i="13"/>
  <c r="E16" i="14"/>
  <c r="G16" i="14"/>
  <c r="F16" i="14"/>
  <c r="H16" i="14"/>
  <c r="C16" i="14"/>
  <c r="D16" i="14"/>
  <c r="B16" i="14"/>
  <c r="E17" i="14" l="1"/>
  <c r="G17" i="14"/>
  <c r="F17" i="14"/>
  <c r="H17" i="14"/>
  <c r="E17" i="13"/>
  <c r="G17" i="13"/>
  <c r="F17" i="13"/>
  <c r="H17" i="13"/>
  <c r="C17" i="13"/>
  <c r="D17" i="13"/>
  <c r="B17" i="13"/>
  <c r="C17" i="14"/>
  <c r="D17" i="14"/>
  <c r="B17" i="14"/>
  <c r="E18" i="13" l="1"/>
  <c r="G18" i="13"/>
  <c r="F18" i="13"/>
  <c r="H18" i="13"/>
  <c r="D18" i="13"/>
  <c r="C18" i="13"/>
  <c r="B18" i="13"/>
  <c r="E18" i="14"/>
  <c r="G18" i="14"/>
  <c r="F18" i="14"/>
  <c r="H18" i="14"/>
  <c r="C18" i="14"/>
  <c r="B18" i="14"/>
  <c r="D18" i="14"/>
  <c r="E19" i="14" l="1"/>
  <c r="G19" i="14"/>
  <c r="F19" i="14"/>
  <c r="H19" i="14"/>
  <c r="E19" i="13"/>
  <c r="G19" i="13"/>
  <c r="F19" i="13"/>
  <c r="H19" i="13"/>
  <c r="D19" i="13"/>
  <c r="C19" i="13"/>
  <c r="B19" i="13"/>
  <c r="C19" i="14"/>
  <c r="B19" i="14"/>
  <c r="D19" i="14"/>
  <c r="E20" i="13" l="1"/>
  <c r="G20" i="13"/>
  <c r="F20" i="13"/>
  <c r="H20" i="13"/>
  <c r="C20" i="13"/>
  <c r="D20" i="13"/>
  <c r="B20" i="13"/>
  <c r="E20" i="14"/>
  <c r="G20" i="14"/>
  <c r="F20" i="14"/>
  <c r="H20" i="14"/>
  <c r="D20" i="14"/>
  <c r="B20" i="14"/>
  <c r="C20" i="14"/>
  <c r="E21" i="14" l="1"/>
  <c r="G21" i="14"/>
  <c r="F21" i="14"/>
  <c r="H21" i="14"/>
  <c r="E21" i="13"/>
  <c r="G21" i="13"/>
  <c r="F21" i="13"/>
  <c r="H21" i="13"/>
  <c r="D21" i="13"/>
  <c r="B21" i="13"/>
  <c r="C21" i="13"/>
  <c r="C21" i="14"/>
  <c r="B21" i="14"/>
  <c r="D21" i="14"/>
  <c r="E22" i="13" l="1"/>
  <c r="G22" i="13"/>
  <c r="F22" i="13"/>
  <c r="H22" i="13"/>
  <c r="C22" i="13"/>
  <c r="B22" i="13"/>
  <c r="D22" i="13"/>
  <c r="E22" i="14"/>
  <c r="G22" i="14"/>
  <c r="F22" i="14"/>
  <c r="H22" i="14"/>
  <c r="C22" i="14"/>
  <c r="B22" i="14"/>
  <c r="D22" i="14"/>
  <c r="E23" i="14" l="1"/>
  <c r="G23" i="14"/>
  <c r="F23" i="14"/>
  <c r="H23" i="14"/>
  <c r="E23" i="13"/>
  <c r="G23" i="13"/>
  <c r="F23" i="13"/>
  <c r="H23" i="13"/>
  <c r="D23" i="13"/>
  <c r="B23" i="13"/>
  <c r="C23" i="13"/>
  <c r="D23" i="14"/>
  <c r="C23" i="14"/>
  <c r="B23" i="14"/>
  <c r="E24" i="13" l="1"/>
  <c r="G24" i="13"/>
  <c r="F24" i="13"/>
  <c r="H24" i="13"/>
  <c r="B24" i="13"/>
  <c r="D24" i="13"/>
  <c r="C24" i="13"/>
  <c r="E24" i="14"/>
  <c r="G24" i="14"/>
  <c r="F24" i="14"/>
  <c r="H24" i="14"/>
  <c r="C24" i="14"/>
  <c r="B24" i="14"/>
  <c r="D24" i="14"/>
  <c r="E25" i="14" l="1"/>
  <c r="G25" i="14"/>
  <c r="F25" i="14"/>
  <c r="H25" i="14"/>
  <c r="E25" i="13"/>
  <c r="G25" i="13"/>
  <c r="F25" i="13"/>
  <c r="H25" i="13"/>
  <c r="C25" i="13"/>
  <c r="B25" i="13"/>
  <c r="D25" i="13"/>
  <c r="D25" i="14"/>
  <c r="C25" i="14"/>
  <c r="B25" i="14"/>
  <c r="E26" i="13" l="1"/>
  <c r="G26" i="13"/>
  <c r="F26" i="13"/>
  <c r="H26" i="13"/>
  <c r="D26" i="13"/>
  <c r="C26" i="13"/>
  <c r="B26" i="13"/>
  <c r="E26" i="14"/>
  <c r="G26" i="14"/>
  <c r="F26" i="14"/>
  <c r="H26" i="14"/>
  <c r="B26" i="14"/>
  <c r="D26" i="14"/>
  <c r="C26" i="14"/>
  <c r="E27" i="14" l="1"/>
  <c r="G27" i="14"/>
  <c r="F27" i="14"/>
  <c r="H27" i="14"/>
  <c r="E27" i="13"/>
  <c r="G27" i="13"/>
  <c r="F27" i="13"/>
  <c r="H27" i="13"/>
  <c r="B27" i="13"/>
  <c r="C27" i="13"/>
  <c r="D27" i="13"/>
  <c r="C27" i="14"/>
  <c r="D27" i="14"/>
  <c r="B27" i="14"/>
  <c r="E28" i="13" l="1"/>
  <c r="G28" i="13"/>
  <c r="F28" i="13"/>
  <c r="H28" i="13"/>
  <c r="D28" i="13"/>
  <c r="B28" i="13"/>
  <c r="C28" i="13"/>
  <c r="E28" i="14"/>
  <c r="G28" i="14"/>
  <c r="F28" i="14"/>
  <c r="H28" i="14"/>
  <c r="C28" i="14"/>
  <c r="D28" i="14"/>
  <c r="B28" i="14"/>
  <c r="E29" i="14" l="1"/>
  <c r="G29" i="14"/>
  <c r="F29" i="14"/>
  <c r="H29" i="14"/>
  <c r="E29" i="13"/>
  <c r="G29" i="13"/>
  <c r="F29" i="13"/>
  <c r="H29" i="13"/>
  <c r="D29" i="13"/>
  <c r="B29" i="13"/>
  <c r="C29" i="13"/>
  <c r="D29" i="14"/>
  <c r="C29" i="14"/>
  <c r="B29" i="14"/>
  <c r="E30" i="13" l="1"/>
  <c r="G30" i="13"/>
  <c r="F30" i="13"/>
  <c r="H30" i="13"/>
  <c r="D30" i="13"/>
  <c r="C30" i="13"/>
  <c r="B30" i="13"/>
  <c r="E30" i="14"/>
  <c r="G30" i="14"/>
  <c r="F30" i="14"/>
  <c r="H30" i="14"/>
  <c r="C30" i="14"/>
  <c r="D30" i="14"/>
  <c r="B30" i="14"/>
  <c r="E31" i="14" l="1"/>
  <c r="G31" i="14"/>
  <c r="F31" i="14"/>
  <c r="H31" i="14"/>
  <c r="E31" i="13"/>
  <c r="G31" i="13"/>
  <c r="F31" i="13"/>
  <c r="H31" i="13"/>
  <c r="D31" i="13"/>
  <c r="C31" i="13"/>
  <c r="B31" i="13"/>
  <c r="B31" i="14"/>
  <c r="D31" i="14"/>
  <c r="C31" i="14"/>
  <c r="E32" i="13" l="1"/>
  <c r="G32" i="13"/>
  <c r="F32" i="13"/>
  <c r="H32" i="13"/>
  <c r="B32" i="13"/>
  <c r="D32" i="13"/>
  <c r="C32" i="13"/>
  <c r="E32" i="14"/>
  <c r="G32" i="14"/>
  <c r="F32" i="14"/>
  <c r="H32" i="14"/>
  <c r="C32" i="14"/>
  <c r="B32" i="14"/>
  <c r="D32" i="14"/>
  <c r="E33" i="14" l="1"/>
  <c r="G33" i="14"/>
  <c r="F33" i="14"/>
  <c r="H33" i="14"/>
  <c r="E33" i="13"/>
  <c r="G33" i="13"/>
  <c r="F33" i="13"/>
  <c r="H33" i="13"/>
  <c r="B33" i="13"/>
  <c r="C33" i="13"/>
  <c r="D33" i="13"/>
  <c r="C33" i="14"/>
  <c r="B33" i="14"/>
  <c r="D33" i="14"/>
  <c r="E34" i="13" l="1"/>
  <c r="G34" i="13"/>
  <c r="F34" i="13"/>
  <c r="H34" i="13"/>
  <c r="B34" i="13"/>
  <c r="D34" i="13"/>
  <c r="C34" i="13"/>
  <c r="E34" i="14"/>
  <c r="G34" i="14"/>
  <c r="F34" i="14"/>
  <c r="H34" i="14"/>
  <c r="B34" i="14"/>
  <c r="D34" i="14"/>
  <c r="C34" i="14"/>
  <c r="E35" i="14" l="1"/>
  <c r="G35" i="14"/>
  <c r="F35" i="14"/>
  <c r="H35" i="14"/>
  <c r="E35" i="13"/>
  <c r="G35" i="13"/>
  <c r="F35" i="13"/>
  <c r="H35" i="13"/>
  <c r="C35" i="13"/>
  <c r="B35" i="13"/>
  <c r="D35" i="13"/>
  <c r="D35" i="14"/>
  <c r="C35" i="14"/>
  <c r="B35" i="14"/>
  <c r="E36" i="13" l="1"/>
  <c r="G36" i="13"/>
  <c r="F36" i="13"/>
  <c r="H36" i="13"/>
  <c r="B36" i="13"/>
  <c r="C36" i="13"/>
  <c r="D36" i="13"/>
  <c r="E36" i="14"/>
  <c r="G36" i="14"/>
  <c r="F36" i="14"/>
  <c r="H36" i="14"/>
  <c r="B36" i="14"/>
  <c r="D36" i="14"/>
  <c r="C36" i="14"/>
  <c r="E37" i="14" l="1"/>
  <c r="G37" i="14"/>
  <c r="F37" i="14"/>
  <c r="H37" i="14"/>
  <c r="E37" i="13"/>
  <c r="G37" i="13"/>
  <c r="F37" i="13"/>
  <c r="H37" i="13"/>
  <c r="B37" i="13"/>
  <c r="D37" i="13"/>
  <c r="C37" i="13"/>
  <c r="C37" i="14"/>
  <c r="B37" i="14"/>
  <c r="D37" i="14"/>
  <c r="E38" i="13" l="1"/>
  <c r="G38" i="13"/>
  <c r="F38" i="13"/>
  <c r="H38" i="13"/>
  <c r="D38" i="13"/>
  <c r="B38" i="13"/>
  <c r="C38" i="13"/>
  <c r="E38" i="14"/>
  <c r="G38" i="14"/>
  <c r="F38" i="14"/>
  <c r="H38" i="14"/>
  <c r="B38" i="14"/>
  <c r="C38" i="14"/>
  <c r="D38" i="14"/>
  <c r="E39" i="14" l="1"/>
  <c r="G39" i="14"/>
  <c r="F39" i="14"/>
  <c r="H39" i="14"/>
  <c r="E39" i="13"/>
  <c r="G39" i="13"/>
  <c r="F39" i="13"/>
  <c r="H39" i="13"/>
  <c r="D39" i="13"/>
  <c r="C39" i="13"/>
  <c r="B39" i="13"/>
  <c r="D39" i="14"/>
  <c r="B39" i="14"/>
  <c r="C39" i="14"/>
  <c r="E40" i="13" l="1"/>
  <c r="G40" i="13"/>
  <c r="F40" i="13"/>
  <c r="H40" i="13"/>
  <c r="D40" i="13"/>
  <c r="C40" i="13"/>
  <c r="B40" i="13"/>
  <c r="E40" i="14"/>
  <c r="G40" i="14"/>
  <c r="F40" i="14"/>
  <c r="H40" i="14"/>
  <c r="D40" i="14"/>
  <c r="C40" i="14"/>
  <c r="B40" i="14"/>
  <c r="E41" i="14" l="1"/>
  <c r="G41" i="14"/>
  <c r="F41" i="14"/>
  <c r="H41" i="14"/>
  <c r="E41" i="13"/>
  <c r="G41" i="13"/>
  <c r="F41" i="13"/>
  <c r="H41" i="13"/>
  <c r="B41" i="13"/>
  <c r="C41" i="13"/>
  <c r="D41" i="13"/>
  <c r="C41" i="14"/>
  <c r="D41" i="14"/>
  <c r="B41" i="14"/>
  <c r="E42" i="13" l="1"/>
  <c r="G42" i="13"/>
  <c r="F42" i="13"/>
  <c r="H42" i="13"/>
  <c r="C42" i="13"/>
  <c r="B42" i="13"/>
  <c r="D42" i="13"/>
  <c r="E42" i="14"/>
  <c r="G42" i="14"/>
  <c r="F42" i="14"/>
  <c r="H42" i="14"/>
  <c r="C42" i="14"/>
  <c r="D42" i="14"/>
  <c r="B42" i="14"/>
  <c r="E43" i="13" l="1"/>
  <c r="G43" i="13"/>
  <c r="F43" i="13"/>
  <c r="H43" i="13"/>
  <c r="B43" i="13"/>
  <c r="D43" i="13"/>
  <c r="C43" i="13"/>
  <c r="E44" i="13" l="1"/>
  <c r="G44" i="13"/>
  <c r="F44" i="13"/>
  <c r="H44" i="13"/>
  <c r="C44" i="13"/>
  <c r="B44" i="13"/>
  <c r="D44" i="13"/>
  <c r="E45" i="13" l="1"/>
  <c r="G45" i="13"/>
  <c r="F45" i="13"/>
  <c r="H45" i="13"/>
  <c r="B45" i="13"/>
  <c r="D45" i="13"/>
  <c r="C45" i="13"/>
  <c r="E46" i="13" l="1"/>
  <c r="G46" i="13"/>
  <c r="F46" i="13"/>
  <c r="H46" i="13"/>
  <c r="D46" i="13"/>
  <c r="C46" i="13"/>
  <c r="B46" i="13"/>
  <c r="E47" i="13" l="1"/>
  <c r="G47" i="13"/>
  <c r="F47" i="13"/>
  <c r="H47" i="13"/>
  <c r="D47" i="13"/>
  <c r="C47" i="13"/>
  <c r="B47" i="13"/>
  <c r="E48" i="13" l="1"/>
  <c r="G48" i="13"/>
  <c r="F48" i="13"/>
  <c r="H48" i="13"/>
  <c r="D48" i="13"/>
  <c r="C48" i="13"/>
  <c r="B48" i="13"/>
  <c r="E49" i="13" l="1"/>
  <c r="G49" i="13"/>
  <c r="F49" i="13"/>
  <c r="H49" i="13"/>
  <c r="D49" i="13"/>
  <c r="B49" i="13"/>
  <c r="C49" i="13"/>
  <c r="E50" i="13" l="1"/>
  <c r="G50" i="13"/>
  <c r="F50" i="13"/>
  <c r="H50" i="13"/>
  <c r="B50" i="13"/>
  <c r="D50" i="13"/>
  <c r="C50" i="13"/>
  <c r="E51" i="13" l="1"/>
  <c r="G51" i="13"/>
  <c r="F51" i="13"/>
  <c r="H51" i="13"/>
  <c r="B51" i="13"/>
  <c r="C51" i="13"/>
  <c r="D51" i="13"/>
  <c r="E52" i="13" l="1"/>
  <c r="G52" i="13"/>
  <c r="F52" i="13"/>
  <c r="H52" i="13"/>
  <c r="D52" i="13"/>
  <c r="C52" i="13"/>
  <c r="B52" i="13"/>
  <c r="G53" i="13" l="1"/>
  <c r="E53" i="13"/>
  <c r="H53" i="13"/>
  <c r="F53" i="13"/>
  <c r="C53" i="13"/>
  <c r="B53" i="13"/>
  <c r="D53" i="13"/>
  <c r="G54" i="13" l="1"/>
  <c r="E54" i="13"/>
  <c r="F54" i="13"/>
  <c r="H54" i="13"/>
  <c r="B54" i="13"/>
  <c r="D54" i="13"/>
  <c r="C54" i="13"/>
  <c r="G55" i="13" l="1"/>
  <c r="E55" i="13"/>
  <c r="H55" i="13"/>
  <c r="F55" i="13"/>
  <c r="B55" i="13"/>
  <c r="C55" i="13"/>
  <c r="D55" i="13"/>
  <c r="G56" i="13" l="1"/>
  <c r="E56" i="13"/>
  <c r="F56" i="13"/>
  <c r="H56" i="13"/>
  <c r="D56" i="13"/>
  <c r="C56" i="13"/>
  <c r="B56" i="13"/>
  <c r="G57" i="13" l="1"/>
  <c r="E57" i="13"/>
  <c r="H57" i="13"/>
  <c r="F57" i="13"/>
  <c r="C57" i="13"/>
  <c r="B57" i="13"/>
  <c r="D57" i="13"/>
  <c r="G58" i="13" l="1"/>
  <c r="E58" i="13"/>
  <c r="F58" i="13"/>
  <c r="H58" i="13"/>
  <c r="B58" i="13"/>
  <c r="C58" i="13"/>
  <c r="D58" i="13"/>
  <c r="G59" i="13" l="1"/>
  <c r="E59" i="13"/>
  <c r="H59" i="13"/>
  <c r="F59" i="13"/>
  <c r="C59" i="13"/>
  <c r="D59" i="13"/>
  <c r="B59" i="13"/>
  <c r="G60" i="13" l="1"/>
  <c r="E60" i="13"/>
  <c r="F60" i="13"/>
  <c r="H60" i="13"/>
  <c r="D60" i="13"/>
  <c r="C60" i="13"/>
  <c r="B60" i="13"/>
  <c r="G61" i="13" l="1"/>
  <c r="E61" i="13"/>
  <c r="H61" i="13"/>
  <c r="F61" i="13"/>
  <c r="C61" i="13"/>
  <c r="B61" i="13"/>
  <c r="D61" i="13"/>
  <c r="G62" i="13" l="1"/>
  <c r="E62" i="13"/>
  <c r="F62" i="13"/>
  <c r="H62" i="13"/>
  <c r="D62" i="13"/>
  <c r="B62" i="13"/>
  <c r="C62" i="13"/>
  <c r="G63" i="13" l="1"/>
  <c r="E63" i="13"/>
  <c r="H63" i="13"/>
  <c r="F63" i="13"/>
  <c r="C63" i="13"/>
  <c r="B63" i="13"/>
  <c r="D63" i="13"/>
  <c r="G64" i="13" l="1"/>
  <c r="E64" i="13"/>
  <c r="F64" i="13"/>
  <c r="H64" i="13"/>
  <c r="C64" i="13"/>
  <c r="D64" i="13"/>
  <c r="B64" i="13"/>
  <c r="G65" i="13" l="1"/>
  <c r="E65" i="13"/>
  <c r="H65" i="13"/>
  <c r="F65" i="13"/>
  <c r="D65" i="13"/>
  <c r="C65" i="13"/>
  <c r="B65" i="13"/>
  <c r="G66" i="13" l="1"/>
  <c r="E66" i="13"/>
  <c r="F66" i="13"/>
  <c r="H66" i="13"/>
  <c r="C66" i="13"/>
  <c r="D66" i="13"/>
  <c r="B66" i="13"/>
  <c r="G67" i="13" l="1"/>
  <c r="E67" i="13"/>
  <c r="H67" i="13"/>
  <c r="F67" i="13"/>
  <c r="C67" i="13"/>
  <c r="D67" i="13"/>
  <c r="B67" i="13"/>
  <c r="G68" i="13" l="1"/>
  <c r="E68" i="13"/>
  <c r="F68" i="13"/>
  <c r="H68" i="13"/>
  <c r="B68" i="13"/>
  <c r="D68" i="13"/>
  <c r="C68" i="13"/>
</calcChain>
</file>

<file path=xl/sharedStrings.xml><?xml version="1.0" encoding="utf-8"?>
<sst xmlns="http://schemas.openxmlformats.org/spreadsheetml/2006/main" count="3013" uniqueCount="1021">
  <si>
    <t>Closed LLFCs</t>
  </si>
  <si>
    <t>Geographical name</t>
  </si>
  <si>
    <t>Notes:</t>
  </si>
  <si>
    <t>Metered voltage, respective periods and associated LLFCs</t>
  </si>
  <si>
    <t>Period 1</t>
  </si>
  <si>
    <t>Period 2</t>
  </si>
  <si>
    <t>Period 3</t>
  </si>
  <si>
    <t>Period 4</t>
  </si>
  <si>
    <t>Associated LLFC</t>
  </si>
  <si>
    <t>Site</t>
  </si>
  <si>
    <t>Demand</t>
  </si>
  <si>
    <t>Generation</t>
  </si>
  <si>
    <t>Time periods</t>
  </si>
  <si>
    <t>Notes</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</si>
  <si>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</si>
  <si>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</si>
  <si>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</si>
  <si>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</si>
  <si>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</si>
  <si>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</si>
  <si>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</si>
  <si>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</si>
  <si>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</si>
  <si>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</si>
  <si>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</si>
  <si>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</si>
  <si>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</si>
  <si>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</si>
  <si>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Annex 5 LLFs</t>
  </si>
  <si>
    <t>Name</t>
  </si>
  <si>
    <t>Note: The list of MPANs / MSIDs provided may be incomplete; the DNO reserves the right to apply the listed charges to any other MPANs / MSIDs associated with the site.</t>
  </si>
  <si>
    <t>Unique billing identifier</t>
  </si>
  <si>
    <t>Standard Settlement Configuration Id</t>
  </si>
  <si>
    <t>Standard Settlement Configuration Desc</t>
  </si>
  <si>
    <t>Common Decode</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</si>
  <si>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</si>
  <si>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</si>
  <si>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</si>
  <si>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</si>
  <si>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</si>
  <si>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</si>
  <si>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</si>
  <si>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</si>
  <si>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</si>
  <si>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</si>
  <si>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</si>
  <si>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</si>
  <si>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</si>
  <si>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</si>
  <si>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</si>
  <si>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</si>
  <si>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</si>
  <si>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</si>
  <si>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</si>
  <si>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</si>
  <si>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</si>
  <si>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</si>
  <si>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</si>
  <si>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</si>
  <si>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</si>
  <si>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</si>
  <si>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</si>
  <si>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</si>
  <si>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</si>
  <si>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</si>
  <si>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</si>
  <si>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</si>
  <si>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</si>
  <si>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</si>
  <si>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</si>
  <si>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</si>
  <si>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</si>
  <si>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</si>
  <si>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</si>
  <si>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</si>
  <si>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</si>
  <si>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</si>
  <si>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</si>
  <si>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</si>
  <si>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</si>
  <si>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</si>
  <si>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</si>
  <si>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</si>
  <si>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</si>
  <si>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</si>
  <si>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</si>
  <si>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Key Meter pseudo 2-rate</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</si>
  <si>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</si>
  <si>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</si>
  <si>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</si>
  <si>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</si>
  <si>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</si>
  <si>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</si>
  <si>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</si>
  <si>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</si>
  <si>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</si>
  <si>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</si>
  <si>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</si>
  <si>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</si>
  <si>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</si>
  <si>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</si>
  <si>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</si>
  <si>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</si>
  <si>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</si>
  <si>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</si>
  <si>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</si>
  <si>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</si>
  <si>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</si>
  <si>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</si>
  <si>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</si>
  <si>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</si>
  <si>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</si>
  <si>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</si>
  <si>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</si>
  <si>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</si>
  <si>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</si>
  <si>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</si>
  <si>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</si>
  <si>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</si>
  <si>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</si>
  <si>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</si>
  <si>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</si>
  <si>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</si>
  <si>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</si>
  <si>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</si>
  <si>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</si>
  <si>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</si>
  <si>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</si>
  <si>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</si>
  <si>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</si>
  <si>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</si>
  <si>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</si>
  <si>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</si>
  <si>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</si>
  <si>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</si>
  <si>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</si>
  <si>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</si>
  <si>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</si>
  <si>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</si>
  <si>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</si>
  <si>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</si>
  <si>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</si>
  <si>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</si>
  <si>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</si>
  <si>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</si>
  <si>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</si>
  <si>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</si>
  <si>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</si>
  <si>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</si>
  <si>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</si>
  <si>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</si>
  <si>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</si>
  <si>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</si>
  <si>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</si>
  <si>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</si>
  <si>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</si>
  <si>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</si>
  <si>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</si>
  <si>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</si>
  <si>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</si>
  <si>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</si>
  <si>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</si>
  <si>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</si>
  <si>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</si>
  <si>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</si>
  <si>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</si>
  <si>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</si>
  <si>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</si>
  <si>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</si>
  <si>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</si>
  <si>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</si>
  <si>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</si>
  <si>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</si>
  <si>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</si>
  <si>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</si>
  <si>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</si>
  <si>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</si>
  <si>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</si>
  <si>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</si>
  <si>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</si>
  <si>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</si>
  <si>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</si>
  <si>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</si>
  <si>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</si>
  <si>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</si>
  <si>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</si>
  <si>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</si>
  <si>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</si>
  <si>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</si>
  <si>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G</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</si>
  <si>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</si>
  <si>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</si>
  <si>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</si>
  <si>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</si>
  <si>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</si>
  <si>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</si>
  <si>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</si>
  <si>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</si>
  <si>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</si>
  <si>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</si>
  <si>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</si>
  <si>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</si>
  <si>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</si>
  <si>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</si>
  <si>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</si>
  <si>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</si>
  <si>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</si>
  <si>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</si>
  <si>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</si>
  <si>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</si>
  <si>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</si>
  <si>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</si>
  <si>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</si>
  <si>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</si>
  <si>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</si>
  <si>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</si>
  <si>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</si>
  <si>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</si>
  <si>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</si>
  <si>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</si>
  <si>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</si>
  <si>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</si>
  <si>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</si>
  <si>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</si>
  <si>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</si>
  <si>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</si>
  <si>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</si>
  <si>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</si>
  <si>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</si>
  <si>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</si>
  <si>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</si>
  <si>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</si>
  <si>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</si>
  <si>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</si>
  <si>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</si>
  <si>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</si>
  <si>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</si>
  <si>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</si>
  <si>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</si>
  <si>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</si>
  <si>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</si>
  <si>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</si>
  <si>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</si>
  <si>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</si>
  <si>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</si>
  <si>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</si>
  <si>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</si>
  <si>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</si>
  <si>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</si>
  <si>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General Purpose 2 Rate (paired with 0980</t>
  </si>
  <si>
    <t>E10 Heating Single Rate (prd with 0981)</t>
  </si>
  <si>
    <t>Evening/Weekend - BST</t>
  </si>
  <si>
    <t>Change implemented</t>
  </si>
  <si>
    <t>Date</t>
  </si>
  <si>
    <t>Comments</t>
  </si>
  <si>
    <t>Nodal prices</t>
  </si>
  <si>
    <t>Reactive power charge
p/kVArh</t>
  </si>
  <si>
    <t>Local charge 1
£/kVA</t>
  </si>
  <si>
    <t>Remote charge 1
£/kVA</t>
  </si>
  <si>
    <t>2 Rate Saturday Off Peak</t>
  </si>
  <si>
    <t>LLFC</t>
  </si>
  <si>
    <t>Import MPANs/MSIDs</t>
  </si>
  <si>
    <t>Export MPANs/MSIDs</t>
  </si>
  <si>
    <t>Annex 3 Preserved charges</t>
  </si>
  <si>
    <t>Annex 4 LDNO charges</t>
  </si>
  <si>
    <t xml:space="preserve">DNOs must endeavour to maintain consistency in the structure of this spreadsheet.
Any changes to the structure must be noted in the 'Notes to users of this spreadsheet'
</t>
  </si>
  <si>
    <t>Generic demand and generation LLFs</t>
  </si>
  <si>
    <t>Metered voltage</t>
  </si>
  <si>
    <t>EHV site specific LLFs</t>
  </si>
  <si>
    <t>Node/Zone ID</t>
  </si>
  <si>
    <t>Import
Unique Identifier</t>
  </si>
  <si>
    <t>Export
Unique Identifier</t>
  </si>
  <si>
    <t>Export Unique Identifier</t>
  </si>
  <si>
    <t>Import
fixed charge
(p/day)</t>
  </si>
  <si>
    <t>Export
fixed charge
(p/day)</t>
  </si>
  <si>
    <t>Red Time Band</t>
  </si>
  <si>
    <t>Amber Time Band</t>
  </si>
  <si>
    <t>Green Time Band</t>
  </si>
  <si>
    <t>Monday to Friday 
(Including Bank Holidays)
All Year</t>
  </si>
  <si>
    <t>Monday to Friday 
(Including Bank Holidays)
November to February Inclusive</t>
  </si>
  <si>
    <t>Super Red Time Band</t>
  </si>
  <si>
    <t>Black Time Band</t>
  </si>
  <si>
    <t>Yellow Time Band</t>
  </si>
  <si>
    <t>Time Periods for Designated EHV Properties</t>
  </si>
  <si>
    <t>General Purpose 2 Rate (paired wth 0950)</t>
  </si>
  <si>
    <t>E10 Heating Single Rate (prd wth 0949)</t>
  </si>
  <si>
    <t>E9 Heating</t>
  </si>
  <si>
    <t>General Purpose 2 Rate (paired wth 0951)</t>
  </si>
  <si>
    <t>Saturday Off Peak (9-5)</t>
  </si>
  <si>
    <t>Sunday Off Peak (9-5)</t>
  </si>
  <si>
    <t>Evening Saver</t>
  </si>
  <si>
    <t>Comfort Booster</t>
  </si>
  <si>
    <t xml:space="preserve">Please use this spreadsheet with reference to the LC14 use of system charging statement. </t>
  </si>
  <si>
    <t>Saturday and Sunday
All year</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</si>
  <si>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</si>
  <si>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</si>
  <si>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</si>
  <si>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</si>
  <si>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</si>
  <si>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</si>
  <si>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</si>
  <si>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</si>
  <si>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</si>
  <si>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</si>
  <si>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</si>
  <si>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</si>
  <si>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</si>
  <si>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</si>
  <si>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</si>
  <si>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</si>
  <si>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</si>
  <si>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</si>
  <si>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</si>
  <si>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</si>
  <si>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</si>
  <si>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</si>
  <si>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</si>
  <si>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</si>
  <si>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</si>
  <si>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</si>
  <si>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</si>
  <si>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</si>
  <si>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</si>
  <si>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</si>
  <si>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</si>
  <si>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</si>
  <si>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</si>
  <si>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</si>
  <si>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</si>
  <si>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</si>
  <si>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</si>
  <si>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</si>
  <si>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</si>
  <si>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</si>
  <si>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t>Saturday Off Peak (24 Hrs)</t>
  </si>
  <si>
    <t>Sunday Off Peak (24 Hrs)</t>
  </si>
  <si>
    <t>Import
LLF
period 2</t>
  </si>
  <si>
    <t>Import
LLF
period 1</t>
  </si>
  <si>
    <t>Import
LLF
period 3</t>
  </si>
  <si>
    <t>Import
LLF
period 4</t>
  </si>
  <si>
    <t>Import
LLF
period 5</t>
  </si>
  <si>
    <t>Export
LLF
period 1</t>
  </si>
  <si>
    <t>Export
LLF
period 2</t>
  </si>
  <si>
    <t>Export
LLF
period 3</t>
  </si>
  <si>
    <t>Export
LLF
period 4</t>
  </si>
  <si>
    <t>Export
LLF
period 5</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</si>
  <si>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</si>
  <si>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</si>
  <si>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</si>
  <si>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</si>
  <si>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</si>
  <si>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Final</t>
  </si>
  <si>
    <t>Company and Licence name, charging year, effective from, status</t>
  </si>
  <si>
    <t>Company and Licence name</t>
  </si>
  <si>
    <t>Year</t>
  </si>
  <si>
    <t>Tariff name</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</si>
  <si>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</si>
  <si>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</si>
  <si>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</si>
  <si>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</si>
  <si>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</si>
  <si>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</si>
  <si>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</si>
  <si>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</si>
  <si>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</si>
  <si>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</si>
  <si>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</si>
  <si>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</si>
  <si>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</si>
  <si>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Monday to Friday 
(Including Bank Holidays)
April to October Inclusive and March</t>
  </si>
  <si>
    <t>Domestic Aggregated</t>
  </si>
  <si>
    <t>Non-Domestic Aggregated (related MPAN)</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</si>
  <si>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</si>
  <si>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</si>
  <si>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</si>
  <si>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</si>
  <si>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</si>
  <si>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</si>
  <si>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</si>
  <si>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</si>
  <si>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</si>
  <si>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Time Bands for LV and HV Designated Properties</t>
  </si>
  <si>
    <t>Time Bands for Unmetered Properties</t>
  </si>
  <si>
    <t>Red/black unit charge
p/kWh</t>
  </si>
  <si>
    <t>Amber/yellow unit charge
p/kWh</t>
  </si>
  <si>
    <t>Green unit charge
p/kWh</t>
  </si>
  <si>
    <t>A/R</t>
  </si>
  <si>
    <t>Notes updated</t>
  </si>
  <si>
    <t>Updated to reflect DCP 268 which delinks all tariffs from the TPR bands</t>
  </si>
  <si>
    <t>Code 1 &amp; 2 changed to A</t>
  </si>
  <si>
    <t>Code O changed to A/R</t>
  </si>
  <si>
    <t>Removed TPR</t>
  </si>
  <si>
    <t>Removed TPR lookup element as this no longer effects which rate to apply</t>
  </si>
  <si>
    <t>A</t>
  </si>
  <si>
    <t>LV and HV designated properties and Unmetered Supplies tariff calculator</t>
  </si>
  <si>
    <t>EHV designated property calculator</t>
  </si>
  <si>
    <t>LDNO LV: Non-Domestic Aggregated (related MPAN)</t>
  </si>
  <si>
    <t>LDNO LV: Unmetered Supplies</t>
  </si>
  <si>
    <t>LDNO LV: LV Generation Aggregated</t>
  </si>
  <si>
    <t>LDNO LV: LV Generation Site Specific</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</si>
  <si>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</si>
  <si>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</si>
  <si>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</si>
  <si>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</si>
  <si>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</si>
  <si>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</si>
  <si>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</si>
  <si>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</si>
  <si>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</si>
  <si>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</si>
  <si>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</si>
  <si>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</si>
  <si>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</si>
  <si>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</si>
  <si>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</si>
  <si>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</si>
  <si>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</si>
  <si>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</si>
  <si>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</si>
  <si>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</si>
  <si>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</si>
  <si>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</si>
  <si>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</si>
  <si>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</si>
  <si>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</si>
  <si>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</si>
  <si>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</si>
  <si>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</si>
  <si>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</si>
  <si>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</si>
  <si>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</si>
  <si>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</si>
  <si>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</si>
  <si>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</si>
  <si>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</si>
  <si>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</si>
  <si>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</si>
  <si>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</si>
  <si>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</si>
  <si>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</si>
  <si>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</si>
  <si>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</si>
  <si>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Domestic Aggregated (Related MPAN)</t>
  </si>
  <si>
    <t>Open LLFCs / LDNO unique billing identifier</t>
  </si>
  <si>
    <t>0, 1, 2</t>
  </si>
  <si>
    <t>0, 3, 4, 5-8</t>
  </si>
  <si>
    <t>0, 1, 8</t>
  </si>
  <si>
    <t>Annex 1 LV, HV and Unmetered Supplies charges</t>
  </si>
  <si>
    <t>Annex 1 contains the charges to LV and HV Designated Properties and Unmetered Supplies.</t>
  </si>
  <si>
    <t>Annex 7  Fixed adders for Supplier of Last Resort and Eligible Bad Debt pass-through costs</t>
  </si>
  <si>
    <t>Supplier of Last Resort 
Fixed charge adder*
p/MPAN/day</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</si>
  <si>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</si>
  <si>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</si>
  <si>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</si>
  <si>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</si>
  <si>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</si>
  <si>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</si>
  <si>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</si>
  <si>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</si>
  <si>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</si>
  <si>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</si>
  <si>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</si>
  <si>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</si>
  <si>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</si>
  <si>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</si>
  <si>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</si>
  <si>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LV Site Specific No Residual</t>
  </si>
  <si>
    <t>LDNO LV: LV Site Specific Band 1</t>
  </si>
  <si>
    <t>LDNO LV: LV Site Specific Band 2</t>
  </si>
  <si>
    <t>LDNO LV: LV Site Specific Band 3</t>
  </si>
  <si>
    <t>LDNO LV: LV Site Specific Band 4</t>
  </si>
  <si>
    <t>LDNO HV: Domestic Aggregated (Related MPAN)</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</si>
  <si>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</si>
  <si>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</si>
  <si>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</si>
  <si>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</si>
  <si>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</si>
  <si>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</si>
  <si>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</si>
  <si>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</si>
  <si>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</si>
  <si>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</si>
  <si>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</si>
  <si>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</si>
  <si>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</si>
  <si>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</si>
  <si>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</si>
  <si>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</si>
  <si>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</si>
  <si>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</si>
  <si>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</si>
  <si>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</si>
  <si>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</si>
  <si>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</si>
  <si>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</si>
  <si>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</si>
  <si>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</si>
  <si>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</si>
  <si>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</si>
  <si>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</si>
  <si>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</si>
  <si>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</si>
  <si>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</si>
  <si>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</si>
  <si>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</si>
  <si>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</si>
  <si>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</si>
  <si>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</si>
  <si>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</si>
  <si>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</si>
  <si>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</si>
  <si>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</si>
  <si>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</si>
  <si>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</si>
  <si>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</si>
  <si>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</si>
  <si>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</si>
  <si>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</si>
  <si>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</si>
  <si>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</si>
  <si>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</si>
  <si>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</si>
  <si>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</si>
  <si>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</si>
  <si>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</si>
  <si>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</si>
  <si>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</si>
  <si>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</si>
  <si>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</si>
  <si>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</si>
  <si>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</si>
  <si>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</si>
  <si>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</si>
  <si>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</si>
  <si>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</si>
  <si>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</si>
  <si>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</si>
  <si>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</si>
  <si>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</si>
  <si>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</si>
  <si>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</si>
  <si>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</si>
  <si>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</si>
  <si>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</si>
  <si>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</si>
  <si>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</si>
  <si>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</si>
  <si>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</si>
  <si>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</si>
  <si>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</si>
  <si>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</si>
  <si>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</si>
  <si>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</si>
  <si>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</si>
  <si>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</si>
  <si>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</si>
  <si>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</si>
  <si>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</si>
  <si>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</si>
  <si>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</si>
  <si>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</si>
  <si>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</si>
  <si>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Voltage of Connection</t>
  </si>
  <si>
    <t>Band</t>
  </si>
  <si>
    <t>Units</t>
  </si>
  <si>
    <t>Lower Threshold*</t>
  </si>
  <si>
    <t>Upper Threshold*</t>
  </si>
  <si>
    <t>Residual Charge per MPAN (£) per year</t>
  </si>
  <si>
    <t>Single band</t>
  </si>
  <si>
    <t>-</t>
  </si>
  <si>
    <t>Designated Properties connected at LV, billing with no MIC</t>
  </si>
  <si>
    <t>kWh</t>
  </si>
  <si>
    <t>Designated Properties connected at LV, billing with MIC</t>
  </si>
  <si>
    <t>kVA</t>
  </si>
  <si>
    <t>Designated Properties connected at HV</t>
  </si>
  <si>
    <t>Designated EHV Properties</t>
  </si>
  <si>
    <t>* All boundaries are inclusive of the upper threshold and exclusive of the lower threshold i.e. Lower &lt; x ≤ Upper.</t>
  </si>
  <si>
    <t>Residual Charging Bandings</t>
  </si>
  <si>
    <t>Contains the four Residual charging band allocation for Customers</t>
  </si>
  <si>
    <t>NHH preserved charges/additional LLFCs</t>
  </si>
  <si>
    <t>Unit charge 1
(NHH)
p/kWh</t>
  </si>
  <si>
    <t>Unit charge 2
(NHH)
p/kWh</t>
  </si>
  <si>
    <t>HH preserved charges/additional LLFCs</t>
  </si>
  <si>
    <t>Red/black charge (HH)
p/kWh</t>
  </si>
  <si>
    <t>Amber/yellow charge (HH)
p/kWh</t>
  </si>
  <si>
    <t>Green charge (HH)
p/kWh</t>
  </si>
  <si>
    <t>New or Amended Charges for Designated EHV Properties can be found in the relevant 'Addendum' spreadsheet published on our website, as updated from time to time.</t>
  </si>
  <si>
    <t>Residual Charging Band</t>
  </si>
  <si>
    <t>DUoS Tariff name</t>
  </si>
  <si>
    <t>TNUoS Site Charging Band</t>
  </si>
  <si>
    <t>Domestic Aggregated or CT with Residual</t>
  </si>
  <si>
    <t>Domestic</t>
  </si>
  <si>
    <t>n/a (Non-Final Demand Site)</t>
  </si>
  <si>
    <t>Non-Domestic Aggregated or CT No Residual</t>
  </si>
  <si>
    <t>Non-Domestic Aggregated or CT Band 1</t>
  </si>
  <si>
    <t>LV_NoMIC_1</t>
  </si>
  <si>
    <t>Non-Domestic Aggregated or CT Band 2</t>
  </si>
  <si>
    <t>LV_NoMIC_2</t>
  </si>
  <si>
    <t>Non-Domestic Aggregated or CT Band 3</t>
  </si>
  <si>
    <t>LV_NoMIC_3</t>
  </si>
  <si>
    <t>Non-Domestic Aggregated or CT Band 4</t>
  </si>
  <si>
    <t>LV_NoMIC_4</t>
  </si>
  <si>
    <t>LV1</t>
  </si>
  <si>
    <t>LV2</t>
  </si>
  <si>
    <t>LV3</t>
  </si>
  <si>
    <t>LV4</t>
  </si>
  <si>
    <t>HV1</t>
  </si>
  <si>
    <t>HV2</t>
  </si>
  <si>
    <t>HV3</t>
  </si>
  <si>
    <t>HV4</t>
  </si>
  <si>
    <t>n/a (p/kWh charge)</t>
  </si>
  <si>
    <t>Designated EHV Site Specific No Residual</t>
  </si>
  <si>
    <t>Designated EHV Site Specific Band 1</t>
  </si>
  <si>
    <t>EHV1</t>
  </si>
  <si>
    <t>Designated EHV Site Specific Band 2</t>
  </si>
  <si>
    <t>EHV2</t>
  </si>
  <si>
    <t>Designated EHV Site Specific Band 3</t>
  </si>
  <si>
    <t>EHV3</t>
  </si>
  <si>
    <t>Designated EHV Site Specific Band 4</t>
  </si>
  <si>
    <t>EHV4</t>
  </si>
  <si>
    <t>LDNO LV: Domestic Aggregated or CT with Residual</t>
  </si>
  <si>
    <t>LDNO LV: Domestic Aggregated (related MPAN)</t>
  </si>
  <si>
    <t>LDNO LV: Non-Domestic Aggregated or CT No Residual</t>
  </si>
  <si>
    <t>LDNO LV: Non-Domestic Aggregated or CT Band 1</t>
  </si>
  <si>
    <t>LDNO LV: Non-Domestic Aggregated or CT Band 2</t>
  </si>
  <si>
    <t>LDNO LV: Non-Domestic Aggregated or CT Band 3</t>
  </si>
  <si>
    <t>LDNO LV: Non-Domestic Aggregated or CT Band 4</t>
  </si>
  <si>
    <t>LDNO HV: Domestic Aggregated or CT with Residual</t>
  </si>
  <si>
    <t>LDNO HV: Non-Domestic Aggregated or CT No Residual</t>
  </si>
  <si>
    <t>LDNO HV: Non-Domestic Aggregated or CT Band 1</t>
  </si>
  <si>
    <t>LDNO HV: Non-Domestic Aggregated or CT Band 2</t>
  </si>
  <si>
    <t>LDNO HV: Non-Domestic Aggregated or CT Band 3</t>
  </si>
  <si>
    <t>LDNO HV: Non-Domestic Aggregated or CT Band 4</t>
  </si>
  <si>
    <t>LDNO HVplus: Domestic Aggregated or CT with Residual</t>
  </si>
  <si>
    <t>LDNO HVplus: Domestic Aggregated (related MPAN)</t>
  </si>
  <si>
    <t>LDNO HVplus: Non-Domestic Aggregated or CT No Residual</t>
  </si>
  <si>
    <t>LDNO HVplus: Non-Domestic Aggregated or CT Band 1</t>
  </si>
  <si>
    <t>LDNO HVplus: Non-Domestic Aggregated or CT Band 2</t>
  </si>
  <si>
    <t>LDNO HVplus: Non-Domestic Aggregated or CT Band 3</t>
  </si>
  <si>
    <t>LDNO HVplus: Non-Domestic Aggregated or CT Band 4</t>
  </si>
  <si>
    <t>LDNO EHV: Domestic Aggregated or CT with Residual</t>
  </si>
  <si>
    <t>LDNO EHV: Domestic Aggregated (related MPAN)</t>
  </si>
  <si>
    <t>LDNO EHV: Non-Domestic Aggregated or CT No Residual</t>
  </si>
  <si>
    <t>LDNO EHV: Non-Domestic Aggregated or CT Band 1</t>
  </si>
  <si>
    <t>LDNO EHV: Non-Domestic Aggregated or CT Band 2</t>
  </si>
  <si>
    <t>LDNO EHV: Non-Domestic Aggregated or CT Band 3</t>
  </si>
  <si>
    <t>LDNO EHV: Non-Domestic Aggregated or CT Band 4</t>
  </si>
  <si>
    <t>LDNO 132kV/EHV: Domestic Aggregated or CT with Residual</t>
  </si>
  <si>
    <t>LDNO 132kV/EHV: Domestic Aggregated (related MPAN)</t>
  </si>
  <si>
    <t>LDNO 132kV/EHV: Non-Domestic Aggregated or CT No Residual</t>
  </si>
  <si>
    <t>LDNO 132kV/EHV: Non-Domestic Aggregated or CT Band 1</t>
  </si>
  <si>
    <t>LDNO 132kV/EHV: Non-Domestic Aggregated or CT Band 2</t>
  </si>
  <si>
    <t>LDNO 132kV/EHV: Non-Domestic Aggregated or CT Band 3</t>
  </si>
  <si>
    <t>LDNO 132kV/EHV: Non-Domestic Aggregated or CT Band 4</t>
  </si>
  <si>
    <t>LDNO 132kV: Domestic Aggregated or CT with Residual</t>
  </si>
  <si>
    <t>LDNO 132kV: Domestic Aggregated (related MPAN)</t>
  </si>
  <si>
    <t>LDNO 132kV: Non-Domestic Aggregated or CT No Residual</t>
  </si>
  <si>
    <t>LDNO 132kV: Non-Domestic Aggregated or CT Band 1</t>
  </si>
  <si>
    <t>LDNO 132kV: Non-Domestic Aggregated or CT Band 2</t>
  </si>
  <si>
    <t>LDNO 132kV: Non-Domestic Aggregated or CT Band 3</t>
  </si>
  <si>
    <t>LDNO 132kV: Non-Domestic Aggregated or CT Band 4</t>
  </si>
  <si>
    <t>LDNO 0000: Domestic Aggregated or CT with Residual</t>
  </si>
  <si>
    <t>LDNO 0000: Domestic Aggregated (related MPAN)</t>
  </si>
  <si>
    <t>LDNO 0000: Non-Domestic Aggregated or CT No Residual</t>
  </si>
  <si>
    <t>LDNO 0000: Non-Domestic Aggregated or CT Band 1</t>
  </si>
  <si>
    <t>LDNO 0000: Non-Domestic Aggregated or CT Band 2</t>
  </si>
  <si>
    <t>LDNO 0000: Non-Domestic Aggregated or CT Band 3</t>
  </si>
  <si>
    <t>LDNO 0000: Non-Domestic Aggregated or CT Band 4</t>
  </si>
  <si>
    <t>*Supplier of Last Resort pass-through costs allocated to all domestic tariffs with a fixed charge (including LDNO)</t>
  </si>
  <si>
    <t>**Eligible Bad Debt pass-through costs allocated to all metered demand tariffs (including LDNO)</t>
  </si>
  <si>
    <t>TNUoS Mapping</t>
  </si>
  <si>
    <t>Contains the mapping between DUoS tariff names and expected TNUoS charging bands</t>
  </si>
  <si>
    <t>Annex 7 contains the fixed adders to recover Supplier of Last Resort and Eligible Bad Debt pass-through costs.</t>
  </si>
  <si>
    <t>Annex 2 Designated EHV charges</t>
  </si>
  <si>
    <t>Note: The list of MPANs / MSIDs provided may be incomplete; the DNO reserves the right to apply the listed charges to any other MPANs / MSIDs associated with the site.
Note: This table is automatically populated based on the content of the tab entitled 'Annex 2 Designated EHV Charges'. The timebands are as shown in Annex 2.</t>
  </si>
  <si>
    <t>Eligible Bad Debt
Fixed charge adder**
p/MPAN/day</t>
  </si>
  <si>
    <r>
      <t>Contains the underlying [</t>
    </r>
    <r>
      <rPr>
        <sz val="11"/>
        <color theme="3"/>
        <rFont val="Arial"/>
        <family val="2"/>
      </rPr>
      <t>nodal/network group</t>
    </r>
    <r>
      <rPr>
        <sz val="11"/>
        <rFont val="Arial"/>
        <family val="2"/>
      </rPr>
      <t xml:space="preserve">] costs used to calculate the current Designated EHV charges. </t>
    </r>
  </si>
  <si>
    <t>Page left intentionally blank - see 4.9</t>
  </si>
  <si>
    <t>2027/28</t>
  </si>
  <si>
    <t>1 April 2027</t>
  </si>
  <si>
    <t>16:00 to 19:30</t>
  </si>
  <si>
    <t>08:00 to 16:00
19:30 to 22:00</t>
  </si>
  <si>
    <t>00:00 to 08:00
22:00 to 24:00</t>
  </si>
  <si>
    <t>00:00 to 24:00</t>
  </si>
  <si>
    <t>All the above times are in UK Clock time</t>
  </si>
  <si>
    <t>08:00 to 22:00</t>
  </si>
  <si>
    <t>1600 - 1930</t>
  </si>
  <si>
    <t>0, 8</t>
  </si>
  <si>
    <t>Cramlington Biomass</t>
  </si>
  <si>
    <t>Blyth</t>
  </si>
  <si>
    <t>Widdrington Church wf</t>
  </si>
  <si>
    <t>Widdrington Steads wf</t>
  </si>
  <si>
    <t>alcan</t>
  </si>
  <si>
    <t>blyth offshore wf</t>
  </si>
  <si>
    <t>lynemouth wf</t>
  </si>
  <si>
    <t>middlemoor wf</t>
  </si>
  <si>
    <t>wandylaw wf</t>
  </si>
  <si>
    <t>alcan (1001)</t>
  </si>
  <si>
    <t>ashington (1002)</t>
  </si>
  <si>
    <t>benton square (1008)</t>
  </si>
  <si>
    <t>cramlington t1 t3 (1015)</t>
  </si>
  <si>
    <t>cramlington t2 t4 (1016)</t>
  </si>
  <si>
    <t>denwick (1018)</t>
  </si>
  <si>
    <t>fawdon &amp; seaton burn (1021)</t>
  </si>
  <si>
    <t>linton (1023)</t>
  </si>
  <si>
    <t>lynemouth (1027)</t>
  </si>
  <si>
    <t>maddison street (1030)</t>
  </si>
  <si>
    <t>morpeth (1032)</t>
  </si>
  <si>
    <t>reservoir (1037)</t>
  </si>
  <si>
    <t>seghill (1041)</t>
  </si>
  <si>
    <t>stobswood coal 11kV</t>
  </si>
  <si>
    <t>ulgham rail (1045)</t>
  </si>
  <si>
    <t>wansbeck (1046)</t>
  </si>
  <si>
    <t>warkworth (1049)</t>
  </si>
  <si>
    <t>west hartford (1052)</t>
  </si>
  <si>
    <t>ray wind farm</t>
  </si>
  <si>
    <t>Fourstones</t>
  </si>
  <si>
    <t>fourstones 20kV</t>
  </si>
  <si>
    <t>holme farm</t>
  </si>
  <si>
    <t>Hart Moor</t>
  </si>
  <si>
    <t>amberton road (1001)</t>
  </si>
  <si>
    <t>brenda trading (1003)</t>
  </si>
  <si>
    <t>hartlepool steel 66 (1006)</t>
  </si>
  <si>
    <t>hartmoor (1007)</t>
  </si>
  <si>
    <t>peterlee west (1009)</t>
  </si>
  <si>
    <t>wynyard (1013)</t>
  </si>
  <si>
    <t>wynyard park</t>
  </si>
  <si>
    <t>hawthorn pit bess</t>
  </si>
  <si>
    <t>Hawthorn Pit</t>
  </si>
  <si>
    <t>hawthorn pit (2002)</t>
  </si>
  <si>
    <t>houghton (2009)</t>
  </si>
  <si>
    <t>peterlee industrial (2012)</t>
  </si>
  <si>
    <t>shotton (2014)</t>
  </si>
  <si>
    <t>stoney cut (2017)</t>
  </si>
  <si>
    <t>tunstall (2020)</t>
  </si>
  <si>
    <t>Allerton Waste</t>
  </si>
  <si>
    <t>Knaresborough</t>
  </si>
  <si>
    <t>boscar grange farm</t>
  </si>
  <si>
    <t>knabs ridge wf (1043)</t>
  </si>
  <si>
    <t>wormald green bess</t>
  </si>
  <si>
    <t>Harrogate West 11kV</t>
  </si>
  <si>
    <t>boroughbridge (1001)</t>
  </si>
  <si>
    <t>coneythorpe (1005)</t>
  </si>
  <si>
    <t>darley (1008)</t>
  </si>
  <si>
    <t>harrogate (1012)</t>
  </si>
  <si>
    <t>husthwaite (1015)</t>
  </si>
  <si>
    <t>nessfield (1018)</t>
  </si>
  <si>
    <t>oatlands (1021)</t>
  </si>
  <si>
    <t>ripon (1026)</t>
  </si>
  <si>
    <t>sessay bridge (1031)</t>
  </si>
  <si>
    <t>sowerby (1033)</t>
  </si>
  <si>
    <t>starbeck (1035)</t>
  </si>
  <si>
    <t>wormald green (1039)</t>
  </si>
  <si>
    <t>warrenby</t>
  </si>
  <si>
    <t>Lackenby</t>
  </si>
  <si>
    <t>bran sands (1001)</t>
  </si>
  <si>
    <t>carlin how t1 &amp; t2 (1003)</t>
  </si>
  <si>
    <t>carlin how t3 &amp; t4 (1006)</t>
  </si>
  <si>
    <t>cleveland potash (1009)</t>
  </si>
  <si>
    <t>grangetown (1012)</t>
  </si>
  <si>
    <t>guisborough (1014)</t>
  </si>
  <si>
    <t>guisborough t3 (1017)</t>
  </si>
  <si>
    <t>lackenby oxygen (1019)</t>
  </si>
  <si>
    <t>prissick (1020)</t>
  </si>
  <si>
    <t>redcar (1023)</t>
  </si>
  <si>
    <t>spencerbeck (1026)</t>
  </si>
  <si>
    <t>East Appleton Solar Hub</t>
  </si>
  <si>
    <t>Norton</t>
  </si>
  <si>
    <t>Moor House Wind Farm</t>
  </si>
  <si>
    <t>cleveland incinerator (3025)</t>
  </si>
  <si>
    <t>haverton generation</t>
  </si>
  <si>
    <t>haverton incinerator</t>
  </si>
  <si>
    <t>seamer wf</t>
  </si>
  <si>
    <t>sita north tees</t>
  </si>
  <si>
    <t>skeeby pv</t>
  </si>
  <si>
    <t>south lowfield IDNO</t>
  </si>
  <si>
    <t>whinfield solar</t>
  </si>
  <si>
    <t>Hitachi Rail</t>
  </si>
  <si>
    <t>SNF</t>
  </si>
  <si>
    <t>acklam (3001)</t>
  </si>
  <si>
    <t>aycliffe forrest</t>
  </si>
  <si>
    <t>aycliffe industrial (3004)</t>
  </si>
  <si>
    <t>barden friar</t>
  </si>
  <si>
    <t>bedale (3007)</t>
  </si>
  <si>
    <t>billingham marsh house (3010)</t>
  </si>
  <si>
    <t>bowesfield 33/11kv (3014)</t>
  </si>
  <si>
    <t>bowesfield 66/11kv (3015)</t>
  </si>
  <si>
    <t>catterick camp (3022)</t>
  </si>
  <si>
    <t>cowton (3026)</t>
  </si>
  <si>
    <t>darlington 11 (3027)</t>
  </si>
  <si>
    <t>darlington 6 (3028)</t>
  </si>
  <si>
    <t>darlington central (3029)</t>
  </si>
  <si>
    <t>darlington east (3033)</t>
  </si>
  <si>
    <t>darlington west (3043)</t>
  </si>
  <si>
    <t>faraday street (3046)</t>
  </si>
  <si>
    <t>heighington (3056)</t>
  </si>
  <si>
    <t>hipswell 11</t>
  </si>
  <si>
    <t>hutton bonville rail (3059)</t>
  </si>
  <si>
    <t>leeming raf (3067)</t>
  </si>
  <si>
    <t>lucite</t>
  </si>
  <si>
    <t>malleable (3068)</t>
  </si>
  <si>
    <t>millbank lane (3071)</t>
  </si>
  <si>
    <t>newton aycliffe south (3076)</t>
  </si>
  <si>
    <t>north tees t1 &amp; t2 (3086)</t>
  </si>
  <si>
    <t>north tees t3 &amp; t4 (3087)</t>
  </si>
  <si>
    <t>northallerton (3088)</t>
  </si>
  <si>
    <t>norton (3093)</t>
  </si>
  <si>
    <t>richmond (3095)</t>
  </si>
  <si>
    <t>rise carr (3098)</t>
  </si>
  <si>
    <t>romanby (3103)</t>
  </si>
  <si>
    <t>rudby (3105)</t>
  </si>
  <si>
    <t>stokesley (3109)</t>
  </si>
  <si>
    <t>thirsk (3112)</t>
  </si>
  <si>
    <t>urlay nook (3115)</t>
  </si>
  <si>
    <t>wensleydale (3119)</t>
  </si>
  <si>
    <t>interim bess</t>
  </si>
  <si>
    <t>Osbaldwick</t>
  </si>
  <si>
    <t>knapton (1029)</t>
  </si>
  <si>
    <t>campleshon road (1001)</t>
  </si>
  <si>
    <t>eastfield (1004)</t>
  </si>
  <si>
    <t>elvington (1007)</t>
  </si>
  <si>
    <t>foss islands (1010)</t>
  </si>
  <si>
    <t>gale lane (1013)</t>
  </si>
  <si>
    <t>haxby road t1/t4 (rowntrees) (1017)</t>
  </si>
  <si>
    <t>haxby road t2 (1019)</t>
  </si>
  <si>
    <t>huntington new lane (1021)</t>
  </si>
  <si>
    <t>kirbymoorside (1024)</t>
  </si>
  <si>
    <t>malton (1030)</t>
  </si>
  <si>
    <t>melrosegate 11</t>
  </si>
  <si>
    <t>moor monkton (1039)</t>
  </si>
  <si>
    <t>newby (1041)</t>
  </si>
  <si>
    <t>north street (1044)</t>
  </si>
  <si>
    <t>ravenscar (1050)</t>
  </si>
  <si>
    <t>rawcliffe lane (1052)</t>
  </si>
  <si>
    <t>scarborough (1055)</t>
  </si>
  <si>
    <t>severus hill (1061)</t>
  </si>
  <si>
    <t>sheriff hutton (1064)</t>
  </si>
  <si>
    <t>skeldergate (1067)</t>
  </si>
  <si>
    <t>thornton dale (1070)</t>
  </si>
  <si>
    <t>whitby t1 11kv (1074)</t>
  </si>
  <si>
    <t>whitby t2 11kv (1076)</t>
  </si>
  <si>
    <t>whitby west t1 11kv (1079)</t>
  </si>
  <si>
    <t>whitby west t2 11kv (1081)</t>
  </si>
  <si>
    <t>yedingham (1082)</t>
  </si>
  <si>
    <t>york university (1084)</t>
  </si>
  <si>
    <t>phillips petroleum</t>
  </si>
  <si>
    <t>Saltholme</t>
  </si>
  <si>
    <t>port clarence biomass</t>
  </si>
  <si>
    <t>saltholme gas generation sw</t>
  </si>
  <si>
    <t>teesport biomass</t>
  </si>
  <si>
    <t>viking power</t>
  </si>
  <si>
    <t>billingham synthetic (1002)</t>
  </si>
  <si>
    <t>cryogenic oxygen plant</t>
  </si>
  <si>
    <t>greatham (1003)</t>
  </si>
  <si>
    <t>ici north bank (1006)</t>
  </si>
  <si>
    <t>phillips petroleum (1009)</t>
  </si>
  <si>
    <t>tees industrial t1 &amp; t2 (1016)</t>
  </si>
  <si>
    <t>tees industrial t3 &amp; t4 (1019)</t>
  </si>
  <si>
    <t>teesside gas processing plant</t>
  </si>
  <si>
    <t>chilton biomass</t>
  </si>
  <si>
    <t>Spennymoor</t>
  </si>
  <si>
    <t>stonefoot wind farm</t>
  </si>
  <si>
    <t>Potter House 11kV</t>
  </si>
  <si>
    <t>belmont (1003)</t>
  </si>
  <si>
    <t>brancepeth (1006)</t>
  </si>
  <si>
    <t>durham east (1011)</t>
  </si>
  <si>
    <t>durham rail (1014)</t>
  </si>
  <si>
    <t>eastgate cement (1017)</t>
  </si>
  <si>
    <t>fishburn (1067)</t>
  </si>
  <si>
    <t>fylands bridge (1020)</t>
  </si>
  <si>
    <t>harmire bridge (1025)</t>
  </si>
  <si>
    <t>high flatts (1029)</t>
  </si>
  <si>
    <t>low spennymoor (1032)</t>
  </si>
  <si>
    <t>meadowfield (1036)</t>
  </si>
  <si>
    <t>potter house 66/20kv (1042)</t>
  </si>
  <si>
    <t>skerneside (1047)</t>
  </si>
  <si>
    <t>spennymoor t1 &amp; t2 (1057)</t>
  </si>
  <si>
    <t>toronto 22kv (1060)</t>
  </si>
  <si>
    <t>kielder hydro</t>
  </si>
  <si>
    <t>Stella</t>
  </si>
  <si>
    <t>annfield t1 &amp; t4 (1004)</t>
  </si>
  <si>
    <t>annfield t2 &amp; t3 (1005)</t>
  </si>
  <si>
    <t>bensham (1009)</t>
  </si>
  <si>
    <t>benwell (1012)</t>
  </si>
  <si>
    <t>birtley grove 11kv (1015)</t>
  </si>
  <si>
    <t>birtley grove 20kv (1016)</t>
  </si>
  <si>
    <t>blaydon burn (1019)</t>
  </si>
  <si>
    <t>blucher (1022)</t>
  </si>
  <si>
    <t>close (1026)</t>
  </si>
  <si>
    <t>consett (1035)</t>
  </si>
  <si>
    <t>corporation street (1038)</t>
  </si>
  <si>
    <t>dunston 11kv (1041)</t>
  </si>
  <si>
    <t>dunston 20kv (1042)</t>
  </si>
  <si>
    <t>educational precinct (1046)</t>
  </si>
  <si>
    <t>gateshead central (1049)</t>
  </si>
  <si>
    <t>harraton (1059)</t>
  </si>
  <si>
    <t>hexham (1062)</t>
  </si>
  <si>
    <t>kenton (2034)</t>
  </si>
  <si>
    <t>kielder (1068)</t>
  </si>
  <si>
    <t>newburn haugh (1069)</t>
  </si>
  <si>
    <t>newcastle airport (1072)</t>
  </si>
  <si>
    <t>newcastle great park (1075)</t>
  </si>
  <si>
    <t>pilgrim (1076)</t>
  </si>
  <si>
    <t>prudhoe west (1079)</t>
  </si>
  <si>
    <t>riding mill 11kV</t>
  </si>
  <si>
    <t>spadeadam 20 (1090)</t>
  </si>
  <si>
    <t>tanfield (1097)</t>
  </si>
  <si>
    <t>team valley (1100)</t>
  </si>
  <si>
    <t>university (1103)</t>
  </si>
  <si>
    <t>west wylam (1106)</t>
  </si>
  <si>
    <t>westerhope (1109)</t>
  </si>
  <si>
    <t>Port of Tyne_Battery</t>
  </si>
  <si>
    <t>Tynemouth</t>
  </si>
  <si>
    <t>flatworth stor</t>
  </si>
  <si>
    <t>benton rail (2001)</t>
  </si>
  <si>
    <t>billymill (2003)</t>
  </si>
  <si>
    <t>flatworth central (2010)</t>
  </si>
  <si>
    <t>fossway (2013)</t>
  </si>
  <si>
    <t>garwood street (2016)</t>
  </si>
  <si>
    <t>gosforth (2023)</t>
  </si>
  <si>
    <t>gosforth metro (2027)</t>
  </si>
  <si>
    <t>howdon (2028)</t>
  </si>
  <si>
    <t>jarrow (2031)</t>
  </si>
  <si>
    <t>killingworth (2037)</t>
  </si>
  <si>
    <t>longbenton (2040)</t>
  </si>
  <si>
    <t>monkseaton (2043)</t>
  </si>
  <si>
    <t>simonside (2050)</t>
  </si>
  <si>
    <t>tynemouth central (2056)</t>
  </si>
  <si>
    <t>westoe (2059)</t>
  </si>
  <si>
    <t>willington (2062)</t>
  </si>
  <si>
    <t>boldon downhill (1002)</t>
  </si>
  <si>
    <t>West Boldon</t>
  </si>
  <si>
    <t>breamish</t>
  </si>
  <si>
    <t>carley hill (1005)</t>
  </si>
  <si>
    <t>carr hill (1007)</t>
  </si>
  <si>
    <t>envision aesc</t>
  </si>
  <si>
    <t>fossway 66 (1016)</t>
  </si>
  <si>
    <t>gateshead east (1017)</t>
  </si>
  <si>
    <t>harlow green (1021)</t>
  </si>
  <si>
    <t>hebburn (1024)</t>
  </si>
  <si>
    <t>hebburn west (1026)</t>
  </si>
  <si>
    <t>hedworth (1028)</t>
  </si>
  <si>
    <t>high barmston (1032)</t>
  </si>
  <si>
    <t>leam central (1035)</t>
  </si>
  <si>
    <t>mount road (1037)</t>
  </si>
  <si>
    <t>nissan (1040)</t>
  </si>
  <si>
    <t>nissan north</t>
  </si>
  <si>
    <t>offerton 11kv (1043)</t>
  </si>
  <si>
    <t>pallion trading (1045)</t>
  </si>
  <si>
    <t>sunderland 11kv (1048)</t>
  </si>
  <si>
    <t>sunderland 11kv (1049)</t>
  </si>
  <si>
    <t>temple park (1052)</t>
  </si>
  <si>
    <t>usworth (1054)</t>
  </si>
  <si>
    <t>usworth east</t>
  </si>
  <si>
    <t>walker (1057)</t>
  </si>
  <si>
    <t>wardley (1059)</t>
  </si>
  <si>
    <t>west southwick (1062)</t>
  </si>
  <si>
    <t>∞</t>
  </si>
  <si>
    <t>Fulcrum Electricity Assets Ltd - GSP_F</t>
  </si>
  <si>
    <t>F01, F02, F1L, F2H</t>
  </si>
  <si>
    <t>F21, F22</t>
  </si>
  <si>
    <t xml:space="preserve">F31, F32, F3L, F3H </t>
  </si>
  <si>
    <t xml:space="preserve">1F1, 1F2, 1FL, 1FH </t>
  </si>
  <si>
    <t xml:space="preserve">2F1, 2F2, 2FL, 2FH </t>
  </si>
  <si>
    <t>3F1, 3F2, 3FL, 3FH</t>
  </si>
  <si>
    <t xml:space="preserve">4F1, 4F2, 4FL, 4FH </t>
  </si>
  <si>
    <t>F1, F2</t>
  </si>
  <si>
    <t>5F1, 5F2</t>
  </si>
  <si>
    <t>6F1, 6F2</t>
  </si>
  <si>
    <t>7F1, 7F2</t>
  </si>
  <si>
    <t>8F1, 8F2</t>
  </si>
  <si>
    <t>9F1, 9F2</t>
  </si>
  <si>
    <t>2F</t>
  </si>
  <si>
    <t>12F</t>
  </si>
  <si>
    <t>22F</t>
  </si>
  <si>
    <t>32F</t>
  </si>
  <si>
    <t>42F</t>
  </si>
  <si>
    <t>52F</t>
  </si>
  <si>
    <t>62F</t>
  </si>
  <si>
    <t>72F</t>
  </si>
  <si>
    <t>82F</t>
  </si>
  <si>
    <t>92F</t>
  </si>
  <si>
    <t>F15, F16, F17, F18, F19, F48, F49, F50, F51, F52</t>
  </si>
  <si>
    <t>F41, F42</t>
  </si>
  <si>
    <t>F62</t>
  </si>
  <si>
    <t>F71, F72</t>
  </si>
  <si>
    <t>F91, F92</t>
  </si>
  <si>
    <t>F01, F1L</t>
  </si>
  <si>
    <t>F21</t>
  </si>
  <si>
    <t>F31, F3L</t>
  </si>
  <si>
    <t>1F1, 1FL</t>
  </si>
  <si>
    <t>2F1, 2FL</t>
  </si>
  <si>
    <t>3F1, 3FL</t>
  </si>
  <si>
    <t>4F1, 4FL</t>
  </si>
  <si>
    <t>F1</t>
  </si>
  <si>
    <t>5F1</t>
  </si>
  <si>
    <t>6F1</t>
  </si>
  <si>
    <t>7F1</t>
  </si>
  <si>
    <t>8F1</t>
  </si>
  <si>
    <t>9F1</t>
  </si>
  <si>
    <t>F15, F16, F17, F18, F19</t>
  </si>
  <si>
    <t>F41</t>
  </si>
  <si>
    <t>F71</t>
  </si>
  <si>
    <t>F02, F2H</t>
  </si>
  <si>
    <t>F22</t>
  </si>
  <si>
    <t>F32, F3H</t>
  </si>
  <si>
    <t>1F2, 1FH</t>
  </si>
  <si>
    <t>2F2, 2FH</t>
  </si>
  <si>
    <t>3F2, 3FH</t>
  </si>
  <si>
    <t>4F2, 4FH</t>
  </si>
  <si>
    <t>F2</t>
  </si>
  <si>
    <t>5F2</t>
  </si>
  <si>
    <t>6F2</t>
  </si>
  <si>
    <t>7F2</t>
  </si>
  <si>
    <t>8F2</t>
  </si>
  <si>
    <t>9F2</t>
  </si>
  <si>
    <t>F48, F49, F50, F51, F52</t>
  </si>
  <si>
    <t>F42</t>
  </si>
  <si>
    <t>F72</t>
  </si>
  <si>
    <t>552</t>
  </si>
  <si>
    <t>572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</si>
</sst>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5">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
    <numFmt numFmtId="173" formatCode="0.000_ ;[Red]\-0.000\ "/>
    <numFmt numFmtId="174" formatCode="0.00;[Red]\-0.00;?;"/>
    <numFmt numFmtId="175" formatCode="#,##0;\-#,##0;;"/>
    <numFmt numFmtId="176" formatCode="#,##0;[Red]\-#,##0;;"/>
    <numFmt numFmtId="177" formatCode="0.000;[Red]\-0.000;?;"/>
    <numFmt numFmtId="178" formatCode=";;"/>
    <numFmt numFmtId="179" formatCode="0;;"/>
    <numFmt numFmtId="180" formatCode="_(???,??0.000_);\(???,??0.000\);"/>
    <numFmt numFmtId="181" formatCode="_(???,??0.00_);\(???,??0.00\);"/>
    <numFmt numFmtId="182" formatCode="\ _(???,???,??0.000_);[Red]\ \(???,???,??0.000\);;@"/>
    <numFmt numFmtId="183" formatCode="0.000_ ;\-0.000\ "/>
    <numFmt numFmtId="184" formatCode="0.000;\(0.000\);"/>
    <numFmt numFmtId="185" formatCode="0.00;\(0.00\);"/>
    <numFmt numFmtId="186" formatCode="&quot;£&quot;#,##0.00"/>
    <numFmt numFmtId="187" formatCode="0.00_ ;\-0.00\ "/>
  </numFmts>
  <fonts count="43"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0"/>
      <color theme="1"/>
      <name val="Arial"/>
      <family val="2"/>
    </font>
    <font>
      <sz val="10"/>
      <color indexed="8"/>
      <name val="Arial"/>
      <family val="2"/>
    </font>
    <font>
      <sz val="8"/>
      <name val="Arial"/>
      <family val="2"/>
    </font>
    <font>
      <sz val="10"/>
      <name val="Arial"/>
      <family val="2"/>
    </font>
    <font>
      <b/>
      <sz val="10"/>
      <name val="Arial"/>
      <family val="2"/>
    </font>
    <font>
      <b/>
      <sz val="11"/>
      <color theme="3"/>
      <name val="Arial"/>
      <family val="2"/>
    </font>
    <font>
      <sz val="9"/>
      <color rgb="FF3F3F76"/>
      <name val="Arial"/>
      <family val="2"/>
    </font>
    <font>
      <u/>
      <sz val="10"/>
      <color theme="10"/>
      <name val="Arial"/>
      <family val="2"/>
    </font>
    <font>
      <sz val="11"/>
      <name val="Arial"/>
      <family val="2"/>
    </font>
    <font>
      <b/>
      <sz val="9"/>
      <color rgb="FF3F3F76"/>
      <name val="Arial"/>
      <family val="2"/>
    </font>
    <font>
      <b/>
      <sz val="14"/>
      <color theme="3"/>
      <name val="Arial"/>
      <family val="2"/>
    </font>
    <font>
      <b/>
      <sz val="13"/>
      <color theme="3"/>
      <name val="Arial"/>
      <family val="2"/>
    </font>
    <font>
      <sz val="11"/>
      <color theme="0"/>
      <name val="Arial"/>
      <family val="2"/>
    </font>
    <font>
      <sz val="10"/>
      <color theme="0"/>
      <name val="Arial"/>
      <family val="2"/>
    </font>
    <font>
      <b/>
      <sz val="12"/>
      <color theme="3"/>
      <name val="Arial"/>
      <family val="2"/>
    </font>
    <font>
      <sz val="12"/>
      <name val="Arial"/>
      <family val="2"/>
    </font>
    <font>
      <sz val="11"/>
      <color theme="1"/>
      <name val="Calibri"/>
      <family val="2"/>
      <scheme val="minor"/>
    </font>
    <font>
      <sz val="11"/>
      <color theme="3"/>
      <name val="Arial"/>
      <family val="2"/>
    </font>
    <font>
      <sz val="10"/>
      <color rgb="FF9C6500"/>
      <name val="Arial"/>
      <family val="2"/>
    </font>
    <font>
      <b/>
      <sz val="18"/>
      <name val="Arial"/>
      <family val="2"/>
    </font>
    <font>
      <sz val="9"/>
      <name val="Trebuchet MS"/>
      <family val="2"/>
    </font>
    <font>
      <sz val="10"/>
      <name val="Trebuchet MS"/>
      <family val="2"/>
    </font>
    <font>
      <u/>
      <sz val="10"/>
      <color theme="10"/>
      <name val="Trebuchet MS"/>
      <family val="2"/>
    </font>
    <font>
      <sz val="10"/>
      <color rgb="FF9C6500"/>
      <name val="Trebuchet MS"/>
      <family val="2"/>
    </font>
    <font>
      <b/>
      <sz val="14"/>
      <color theme="3"/>
      <name val="Trebuchet MS"/>
      <family val="2"/>
    </font>
    <font>
      <b/>
      <sz val="10"/>
      <name val="Trebuchet MS"/>
      <family val="2"/>
    </font>
    <font>
      <b/>
      <sz val="10"/>
      <color theme="0"/>
      <name val="Trebuchet MS"/>
      <family val="2"/>
    </font>
    <font>
      <b/>
      <sz val="11"/>
      <name val="Trebuchet MS"/>
      <family val="2"/>
    </font>
    <font>
      <b/>
      <sz val="11"/>
      <color theme="0"/>
      <name val="Trebuchet MS"/>
      <family val="2"/>
    </font>
    <font>
      <sz val="14"/>
      <name val="Trebuchet MS"/>
      <family val="2"/>
    </font>
    <font>
      <b/>
      <sz val="10"/>
      <color indexed="8"/>
      <name val="Trebuchet MS"/>
      <family val="2"/>
    </font>
    <font>
      <sz val="10"/>
      <color rgb="FFCCFFCC"/>
      <name val="Trebuchet MS"/>
      <family val="2"/>
    </font>
    <font>
      <sz val="10"/>
      <color indexed="8"/>
      <name val="Trebuchet MS"/>
      <family val="2"/>
    </font>
    <font>
      <sz val="11"/>
      <name val="Trebuchet MS"/>
      <family val="2"/>
    </font>
    <font>
      <b/>
      <sz val="8"/>
      <name val="Trebuchet MS"/>
      <family val="2"/>
    </font>
    <font>
      <sz val="8"/>
      <name val="Trebuchet MS"/>
      <family val="2"/>
    </font>
    <font>
      <b/>
      <sz val="11"/>
      <color indexed="8"/>
      <name val="Trebuchet MS"/>
      <family val="2"/>
    </font>
    <font>
      <b/>
      <sz val="10"/>
      <color indexed="8"/>
      <name val="Arial"/>
      <family val="2"/>
    </font>
    <font>
      <sz val="8"/>
      <name val="Arial"/>
      <family val="2"/>
    </font>
  </fonts>
  <fills count="39">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theme="4" tint="0.79998168889431442"/>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rgb="FFCCFFFF"/>
        <bgColor indexed="64"/>
      </patternFill>
    </fill>
    <fill>
      <patternFill patternType="solid">
        <fgColor theme="0" tint="-0.249977111117893"/>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22">
    <xf numFmtId="0" fontId="0" fillId="0" borderId="0"/>
    <xf numFmtId="0" fontId="5" fillId="0" borderId="0"/>
    <xf numFmtId="0" fontId="9" fillId="0" borderId="0" applyNumberFormat="0" applyFill="0" applyBorder="0" applyAlignment="0" applyProtection="0"/>
    <xf numFmtId="0" fontId="10" fillId="5" borderId="6" applyNumberFormat="0" applyAlignment="0" applyProtection="0"/>
    <xf numFmtId="0" fontId="11" fillId="0" borderId="0" applyNumberFormat="0" applyFill="0" applyBorder="0" applyAlignment="0" applyProtection="0">
      <alignment vertical="top"/>
      <protection locked="0"/>
    </xf>
    <xf numFmtId="0" fontId="15" fillId="0" borderId="8" applyNumberFormat="0" applyFill="0" applyAlignment="0" applyProtection="0"/>
    <xf numFmtId="0" fontId="9" fillId="0" borderId="9" applyNumberFormat="0" applyFill="0" applyAlignment="0" applyProtection="0"/>
    <xf numFmtId="0" fontId="7" fillId="0" borderId="0"/>
    <xf numFmtId="43" fontId="7" fillId="0" borderId="0" applyFont="0" applyFill="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7" fillId="26" borderId="0" applyNumberFormat="0" applyBorder="0" applyAlignment="0" applyProtection="0"/>
    <xf numFmtId="0" fontId="17" fillId="28" borderId="0" applyNumberFormat="0" applyBorder="0" applyAlignment="0" applyProtection="0"/>
    <xf numFmtId="0" fontId="20" fillId="0" borderId="0"/>
    <xf numFmtId="0" fontId="22" fillId="36" borderId="0" applyNumberFormat="0" applyBorder="0" applyAlignment="0" applyProtection="0"/>
    <xf numFmtId="0" fontId="3" fillId="0" borderId="0" applyNumberFormat="0" applyFill="0" applyBorder="0" applyAlignment="0" applyProtection="0">
      <alignment horizontal="left"/>
    </xf>
    <xf numFmtId="0" fontId="4" fillId="6" borderId="0" applyNumberFormat="0" applyBorder="0" applyAlignment="0" applyProtection="0"/>
    <xf numFmtId="0" fontId="4" fillId="27" borderId="0" applyNumberFormat="0" applyBorder="0" applyAlignment="0" applyProtection="0"/>
    <xf numFmtId="0" fontId="22" fillId="36" borderId="0" applyNumberFormat="0" applyBorder="0" applyAlignment="0" applyProtection="0"/>
    <xf numFmtId="0" fontId="2" fillId="0" borderId="0"/>
    <xf numFmtId="43" fontId="7" fillId="0" borderId="0" applyFont="0" applyFill="0" applyBorder="0" applyAlignment="0" applyProtection="0"/>
    <xf numFmtId="0" fontId="1" fillId="0" borderId="0"/>
  </cellStyleXfs>
  <cellXfs count="282">
    <xf numFmtId="0" fontId="0" fillId="0" borderId="0" xfId="0"/>
    <xf numFmtId="0" fontId="0" fillId="0" borderId="0" xfId="0" applyProtection="1">
      <protection locked="0"/>
    </xf>
    <xf numFmtId="49" fontId="13" fillId="5" borderId="6" xfId="3" applyNumberFormat="1" applyFont="1" applyAlignment="1" applyProtection="1">
      <alignment horizontal="center" vertical="center" wrapText="1"/>
      <protection locked="0"/>
    </xf>
    <xf numFmtId="0" fontId="7" fillId="0" borderId="0" xfId="7" applyAlignment="1">
      <alignment horizontal="center" vertical="top" wrapText="1"/>
    </xf>
    <xf numFmtId="0" fontId="7" fillId="0" borderId="0" xfId="7"/>
    <xf numFmtId="0" fontId="7" fillId="0" borderId="0" xfId="7" applyAlignment="1">
      <alignment horizontal="left"/>
    </xf>
    <xf numFmtId="0" fontId="7" fillId="0" borderId="0" xfId="7" applyAlignment="1">
      <alignment horizontal="center" vertical="center" wrapText="1"/>
    </xf>
    <xf numFmtId="0" fontId="8" fillId="7" borderId="1" xfId="7" applyFont="1" applyFill="1" applyBorder="1" applyAlignment="1">
      <alignment horizontal="center" vertical="center" wrapText="1"/>
    </xf>
    <xf numFmtId="0" fontId="7" fillId="0" borderId="0" xfId="0" applyFont="1" applyProtection="1">
      <protection locked="0"/>
    </xf>
    <xf numFmtId="49" fontId="9" fillId="6" borderId="0" xfId="2" quotePrefix="1" applyNumberFormat="1" applyFill="1" applyAlignment="1" applyProtection="1">
      <alignment horizontal="left" vertical="center" wrapText="1"/>
      <protection locked="0"/>
    </xf>
    <xf numFmtId="49" fontId="9" fillId="6" borderId="0" xfId="2" applyNumberFormat="1" applyFill="1" applyAlignment="1" applyProtection="1">
      <alignment vertical="center" wrapText="1"/>
      <protection locked="0"/>
    </xf>
    <xf numFmtId="49" fontId="15" fillId="0" borderId="0" xfId="5" applyNumberFormat="1" applyBorder="1" applyAlignment="1" applyProtection="1">
      <alignment vertical="center"/>
      <protection locked="0"/>
    </xf>
    <xf numFmtId="49" fontId="9" fillId="6" borderId="0" xfId="2" applyNumberFormat="1" applyFill="1" applyBorder="1" applyAlignment="1" applyProtection="1">
      <alignment vertical="center" wrapText="1"/>
      <protection locked="0"/>
    </xf>
    <xf numFmtId="49" fontId="9" fillId="0" borderId="0" xfId="6" applyNumberFormat="1" applyBorder="1" applyAlignment="1" applyProtection="1">
      <alignment vertical="center"/>
      <protection locked="0"/>
    </xf>
    <xf numFmtId="49" fontId="9" fillId="0" borderId="0" xfId="6" quotePrefix="1" applyNumberFormat="1" applyBorder="1" applyAlignment="1" applyProtection="1">
      <alignment horizontal="left" vertical="center"/>
      <protection locked="0"/>
    </xf>
    <xf numFmtId="0" fontId="11" fillId="0" borderId="0" xfId="4" applyAlignment="1" applyProtection="1">
      <alignment horizontal="left" vertical="top"/>
    </xf>
    <xf numFmtId="14" fontId="7" fillId="0" borderId="0" xfId="7" applyNumberFormat="1"/>
    <xf numFmtId="0" fontId="7" fillId="0" borderId="0" xfId="7" quotePrefix="1" applyAlignment="1">
      <alignment horizontal="left"/>
    </xf>
    <xf numFmtId="0" fontId="11" fillId="0" borderId="0" xfId="4" applyAlignment="1" applyProtection="1"/>
    <xf numFmtId="0" fontId="7" fillId="30" borderId="0" xfId="7" applyFill="1" applyAlignment="1">
      <alignment horizontal="left"/>
    </xf>
    <xf numFmtId="0" fontId="7" fillId="11" borderId="1" xfId="12" applyFont="1" applyFill="1" applyBorder="1" applyAlignment="1" applyProtection="1">
      <alignment vertical="center"/>
      <protection locked="0"/>
    </xf>
    <xf numFmtId="175" fontId="7" fillId="32" borderId="1" xfId="10" applyNumberFormat="1" applyFont="1" applyFill="1" applyBorder="1" applyAlignment="1" applyProtection="1">
      <alignment vertical="center"/>
      <protection locked="0"/>
    </xf>
    <xf numFmtId="175" fontId="7" fillId="35" borderId="1" xfId="10" applyNumberFormat="1" applyFont="1" applyFill="1" applyBorder="1" applyAlignment="1" applyProtection="1">
      <alignment vertical="center"/>
      <protection locked="0"/>
    </xf>
    <xf numFmtId="0" fontId="0" fillId="2" borderId="0" xfId="0" applyFill="1" applyAlignment="1">
      <alignment vertical="center"/>
    </xf>
    <xf numFmtId="0" fontId="14" fillId="0" borderId="0" xfId="2"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8" fillId="7" borderId="5" xfId="0" applyFont="1" applyFill="1" applyBorder="1" applyAlignment="1">
      <alignment horizontal="left" vertical="center" wrapText="1"/>
    </xf>
    <xf numFmtId="0" fontId="7" fillId="11" borderId="1" xfId="9" quotePrefix="1" applyFont="1" applyFill="1" applyBorder="1" applyAlignment="1" applyProtection="1">
      <alignment horizontal="center" vertical="center" wrapText="1"/>
    </xf>
    <xf numFmtId="0" fontId="7" fillId="33" borderId="1" xfId="11" quotePrefix="1" applyFont="1" applyFill="1" applyBorder="1" applyAlignment="1" applyProtection="1">
      <alignment horizontal="center" vertical="center" wrapText="1"/>
    </xf>
    <xf numFmtId="0" fontId="8" fillId="7" borderId="1" xfId="0" applyFont="1" applyFill="1" applyBorder="1" applyAlignment="1">
      <alignment horizontal="left" vertical="center" wrapText="1"/>
    </xf>
    <xf numFmtId="0" fontId="7" fillId="11" borderId="1" xfId="12" applyFont="1" applyFill="1" applyBorder="1" applyAlignment="1" applyProtection="1">
      <alignment vertical="center" wrapText="1"/>
    </xf>
    <xf numFmtId="0" fontId="7" fillId="29" borderId="1" xfId="12" applyFont="1" applyFill="1" applyBorder="1" applyAlignment="1" applyProtection="1">
      <alignment vertical="center" wrapText="1"/>
    </xf>
    <xf numFmtId="0" fontId="4" fillId="11" borderId="1" xfId="12" applyFont="1" applyFill="1" applyBorder="1" applyAlignment="1" applyProtection="1">
      <alignment vertical="center" wrapText="1"/>
    </xf>
    <xf numFmtId="0" fontId="4" fillId="29" borderId="1" xfId="12" applyFont="1" applyFill="1" applyBorder="1" applyAlignment="1" applyProtection="1">
      <alignment vertical="center" wrapText="1"/>
    </xf>
    <xf numFmtId="0" fontId="7" fillId="7" borderId="1" xfId="0" applyFont="1" applyFill="1" applyBorder="1" applyAlignment="1">
      <alignment horizontal="center" vertical="center" wrapText="1"/>
    </xf>
    <xf numFmtId="176" fontId="7" fillId="32" borderId="1" xfId="10" applyNumberFormat="1" applyFont="1" applyFill="1" applyBorder="1" applyAlignment="1" applyProtection="1">
      <alignment vertical="center"/>
    </xf>
    <xf numFmtId="176" fontId="7" fillId="35" borderId="1" xfId="10" applyNumberFormat="1" applyFont="1" applyFill="1" applyBorder="1" applyAlignment="1" applyProtection="1">
      <alignment vertical="center"/>
    </xf>
    <xf numFmtId="49" fontId="7" fillId="11" borderId="1" xfId="9" quotePrefix="1" applyNumberFormat="1" applyFont="1" applyFill="1" applyBorder="1" applyAlignment="1" applyProtection="1">
      <alignment horizontal="center" vertical="center" wrapText="1"/>
    </xf>
    <xf numFmtId="49" fontId="9" fillId="6" borderId="0" xfId="2" applyNumberFormat="1" applyFill="1" applyAlignment="1" applyProtection="1">
      <alignment horizontal="center" vertical="center" wrapText="1"/>
      <protection locked="0"/>
    </xf>
    <xf numFmtId="49" fontId="9" fillId="6" borderId="0" xfId="2" quotePrefix="1" applyNumberFormat="1" applyFill="1" applyAlignment="1" applyProtection="1">
      <alignment horizontal="center" vertical="center" wrapText="1"/>
      <protection locked="0"/>
    </xf>
    <xf numFmtId="0" fontId="11" fillId="0" borderId="0" xfId="4" applyFill="1" applyAlignment="1" applyProtection="1">
      <alignment horizontal="left" vertical="center"/>
    </xf>
    <xf numFmtId="49" fontId="15" fillId="0" borderId="0" xfId="5" quotePrefix="1" applyNumberFormat="1" applyBorder="1" applyAlignment="1" applyProtection="1">
      <alignment horizontal="left" vertical="center"/>
      <protection locked="0"/>
    </xf>
    <xf numFmtId="0" fontId="23" fillId="0" borderId="0" xfId="7" applyFont="1"/>
    <xf numFmtId="172" fontId="7" fillId="30" borderId="0" xfId="7" applyNumberFormat="1" applyFill="1" applyAlignment="1">
      <alignment horizontal="left"/>
    </xf>
    <xf numFmtId="0" fontId="7" fillId="30" borderId="0" xfId="7" applyFill="1" applyAlignment="1">
      <alignment horizontal="left" vertical="center"/>
    </xf>
    <xf numFmtId="177" fontId="4" fillId="31" borderId="4" xfId="16" applyNumberFormat="1" applyFill="1" applyBorder="1" applyAlignment="1" applyProtection="1">
      <alignment vertical="center"/>
    </xf>
    <xf numFmtId="177" fontId="4" fillId="31" borderId="1" xfId="16" applyNumberFormat="1" applyFill="1" applyBorder="1" applyAlignment="1" applyProtection="1">
      <alignment vertical="center"/>
    </xf>
    <xf numFmtId="174" fontId="4" fillId="31" borderId="1" xfId="16" applyNumberFormat="1" applyFill="1" applyBorder="1" applyAlignment="1" applyProtection="1">
      <alignment vertical="center"/>
    </xf>
    <xf numFmtId="174" fontId="4" fillId="34" borderId="1" xfId="17" applyNumberFormat="1" applyFill="1" applyBorder="1" applyAlignment="1" applyProtection="1">
      <alignment vertical="center"/>
    </xf>
    <xf numFmtId="175" fontId="4" fillId="31" borderId="1" xfId="16" applyNumberFormat="1" applyFill="1" applyBorder="1" applyAlignment="1" applyProtection="1">
      <alignment vertical="center"/>
      <protection locked="0"/>
    </xf>
    <xf numFmtId="175" fontId="7" fillId="31" borderId="1" xfId="16" applyNumberFormat="1" applyFont="1" applyFill="1" applyBorder="1" applyAlignment="1" applyProtection="1">
      <alignment vertical="center"/>
      <protection locked="0"/>
    </xf>
    <xf numFmtId="175" fontId="7" fillId="34" borderId="1" xfId="16" applyNumberFormat="1" applyFont="1" applyFill="1" applyBorder="1" applyAlignment="1" applyProtection="1">
      <alignment vertical="center"/>
      <protection locked="0"/>
    </xf>
    <xf numFmtId="176" fontId="4" fillId="31" borderId="1" xfId="16" applyNumberFormat="1" applyFill="1" applyBorder="1" applyAlignment="1" applyProtection="1">
      <alignment vertical="center"/>
    </xf>
    <xf numFmtId="176" fontId="4" fillId="34" borderId="1" xfId="16" applyNumberFormat="1" applyFill="1" applyBorder="1" applyAlignment="1" applyProtection="1">
      <alignment vertical="center"/>
    </xf>
    <xf numFmtId="0" fontId="11" fillId="0" borderId="0" xfId="4" applyAlignment="1" applyProtection="1">
      <alignment horizontal="left" vertical="top" wrapText="1"/>
    </xf>
    <xf numFmtId="0" fontId="24" fillId="17" borderId="0" xfId="7" applyFont="1" applyFill="1"/>
    <xf numFmtId="0" fontId="24" fillId="17" borderId="0" xfId="7" applyFont="1" applyFill="1" applyAlignment="1">
      <alignment horizontal="left"/>
    </xf>
    <xf numFmtId="0" fontId="25" fillId="2" borderId="0" xfId="0" applyFont="1" applyFill="1" applyAlignment="1">
      <alignment vertical="center"/>
    </xf>
    <xf numFmtId="0" fontId="26" fillId="2" borderId="0" xfId="4" applyFont="1" applyFill="1" applyAlignment="1" applyProtection="1">
      <alignment vertical="center"/>
      <protection hidden="1"/>
    </xf>
    <xf numFmtId="0" fontId="25" fillId="2" borderId="7" xfId="7" quotePrefix="1" applyFont="1" applyFill="1" applyBorder="1" applyAlignment="1">
      <alignment vertical="center" wrapText="1"/>
    </xf>
    <xf numFmtId="0" fontId="25" fillId="2" borderId="0" xfId="0" applyFont="1" applyFill="1"/>
    <xf numFmtId="0" fontId="28" fillId="17" borderId="0" xfId="2" applyNumberFormat="1" applyFont="1" applyFill="1" applyBorder="1" applyAlignment="1">
      <alignment horizontal="center" vertical="center" wrapText="1"/>
    </xf>
    <xf numFmtId="0" fontId="25" fillId="17" borderId="0" xfId="0" applyFont="1" applyFill="1"/>
    <xf numFmtId="0" fontId="25" fillId="17" borderId="0" xfId="0" applyFont="1" applyFill="1" applyAlignment="1">
      <alignment vertical="center"/>
    </xf>
    <xf numFmtId="0" fontId="29" fillId="7" borderId="5" xfId="0" applyFont="1" applyFill="1" applyBorder="1" applyAlignment="1" applyProtection="1">
      <alignment vertical="center" wrapText="1"/>
      <protection locked="0"/>
    </xf>
    <xf numFmtId="0" fontId="30" fillId="18" borderId="1" xfId="0" applyFont="1" applyFill="1" applyBorder="1" applyAlignment="1" applyProtection="1">
      <alignment horizontal="center" vertical="center" wrapText="1"/>
      <protection locked="0"/>
    </xf>
    <xf numFmtId="0" fontId="30" fillId="20" borderId="1" xfId="0" applyFont="1" applyFill="1" applyBorder="1" applyAlignment="1" applyProtection="1">
      <alignment horizontal="center" vertical="center" wrapText="1"/>
      <protection locked="0"/>
    </xf>
    <xf numFmtId="0" fontId="30" fillId="21" borderId="1" xfId="0" applyFont="1" applyFill="1" applyBorder="1" applyAlignment="1" applyProtection="1">
      <alignment horizontal="center" vertical="center" wrapText="1"/>
      <protection locked="0"/>
    </xf>
    <xf numFmtId="0" fontId="29" fillId="22" borderId="1" xfId="0" applyFont="1" applyFill="1" applyBorder="1" applyAlignment="1" applyProtection="1">
      <alignment horizontal="center" vertical="center" wrapText="1"/>
      <protection locked="0"/>
    </xf>
    <xf numFmtId="0" fontId="29" fillId="0" borderId="5" xfId="0" applyFont="1" applyBorder="1" applyAlignment="1">
      <alignment vertical="center" wrapText="1"/>
    </xf>
    <xf numFmtId="0" fontId="25" fillId="0" borderId="5" xfId="0" applyFont="1" applyBorder="1" applyAlignment="1">
      <alignment horizontal="center" vertical="center" wrapText="1"/>
    </xf>
    <xf numFmtId="0" fontId="25" fillId="0" borderId="1" xfId="0" applyFont="1" applyBorder="1" applyAlignment="1">
      <alignment horizontal="center" vertical="center" wrapText="1"/>
    </xf>
    <xf numFmtId="178" fontId="25" fillId="4" borderId="1" xfId="0" applyNumberFormat="1" applyFont="1" applyFill="1" applyBorder="1" applyAlignment="1">
      <alignment horizontal="center" vertical="center" wrapText="1"/>
    </xf>
    <xf numFmtId="0" fontId="29" fillId="0" borderId="1" xfId="0" applyFont="1" applyBorder="1" applyAlignment="1">
      <alignment vertical="center" wrapText="1"/>
    </xf>
    <xf numFmtId="0" fontId="29" fillId="7" borderId="1" xfId="0" quotePrefix="1" applyFont="1" applyFill="1" applyBorder="1" applyAlignment="1">
      <alignment horizontal="center" vertical="center" wrapText="1"/>
    </xf>
    <xf numFmtId="0" fontId="29" fillId="7" borderId="1" xfId="0" applyFont="1" applyFill="1" applyBorder="1" applyAlignment="1">
      <alignment horizontal="center" vertical="center" wrapText="1"/>
    </xf>
    <xf numFmtId="0" fontId="29" fillId="7" borderId="1" xfId="7" quotePrefix="1" applyFont="1" applyFill="1" applyBorder="1" applyAlignment="1">
      <alignment horizontal="center" vertical="center" wrapText="1"/>
    </xf>
    <xf numFmtId="0" fontId="29" fillId="7" borderId="1" xfId="0" applyFont="1" applyFill="1" applyBorder="1" applyAlignment="1" applyProtection="1">
      <alignment vertical="center" wrapText="1"/>
      <protection locked="0"/>
    </xf>
    <xf numFmtId="0" fontId="31" fillId="8" borderId="1" xfId="0" applyFont="1" applyFill="1" applyBorder="1" applyAlignment="1" applyProtection="1">
      <alignment horizontal="center" vertical="center" wrapText="1"/>
      <protection locked="0"/>
    </xf>
    <xf numFmtId="0" fontId="31" fillId="17" borderId="1" xfId="0" applyFont="1" applyFill="1" applyBorder="1" applyAlignment="1" applyProtection="1">
      <alignment horizontal="center" vertical="center" wrapText="1"/>
      <protection locked="0"/>
    </xf>
    <xf numFmtId="184" fontId="32" fillId="18" borderId="1" xfId="0" applyNumberFormat="1" applyFont="1" applyFill="1" applyBorder="1" applyAlignment="1" applyProtection="1">
      <alignment horizontal="center" vertical="center"/>
      <protection locked="0"/>
    </xf>
    <xf numFmtId="184" fontId="31" fillId="19" borderId="1" xfId="0" applyNumberFormat="1" applyFont="1" applyFill="1" applyBorder="1" applyAlignment="1" applyProtection="1">
      <alignment horizontal="center" vertical="center"/>
      <protection locked="0"/>
    </xf>
    <xf numFmtId="184" fontId="32" fillId="20" borderId="1" xfId="0" applyNumberFormat="1" applyFont="1" applyFill="1" applyBorder="1" applyAlignment="1" applyProtection="1">
      <alignment horizontal="center" vertical="center"/>
      <protection locked="0"/>
    </xf>
    <xf numFmtId="164" fontId="31" fillId="10" borderId="1" xfId="0" applyNumberFormat="1" applyFont="1" applyFill="1" applyBorder="1" applyAlignment="1" applyProtection="1">
      <alignment horizontal="center" vertical="center"/>
      <protection locked="0"/>
    </xf>
    <xf numFmtId="185" fontId="31" fillId="3" borderId="1" xfId="0" applyNumberFormat="1" applyFont="1" applyFill="1" applyBorder="1" applyAlignment="1" applyProtection="1">
      <alignment horizontal="center" vertical="center"/>
      <protection locked="0"/>
    </xf>
    <xf numFmtId="184" fontId="31" fillId="3" borderId="1" xfId="0" applyNumberFormat="1" applyFont="1" applyFill="1" applyBorder="1" applyAlignment="1" applyProtection="1">
      <alignment horizontal="center" vertical="center"/>
      <protection locked="0"/>
    </xf>
    <xf numFmtId="164" fontId="31" fillId="10" borderId="1" xfId="0" applyNumberFormat="1" applyFont="1" applyFill="1" applyBorder="1" applyAlignment="1">
      <alignment horizontal="center" vertical="center"/>
    </xf>
    <xf numFmtId="173" fontId="31" fillId="9" borderId="1" xfId="0" applyNumberFormat="1" applyFont="1" applyFill="1" applyBorder="1" applyAlignment="1" applyProtection="1">
      <alignment horizontal="center" vertical="center"/>
      <protection locked="0"/>
    </xf>
    <xf numFmtId="183" fontId="32" fillId="21" borderId="1" xfId="0" applyNumberFormat="1" applyFont="1" applyFill="1" applyBorder="1" applyAlignment="1" applyProtection="1">
      <alignment horizontal="center" vertical="center"/>
      <protection locked="0"/>
    </xf>
    <xf numFmtId="183" fontId="31" fillId="22" borderId="1" xfId="0" applyNumberFormat="1" applyFont="1" applyFill="1" applyBorder="1" applyAlignment="1" applyProtection="1">
      <alignment horizontal="center" vertical="center"/>
      <protection locked="0"/>
    </xf>
    <xf numFmtId="183" fontId="32" fillId="20" borderId="1" xfId="0" applyNumberFormat="1" applyFont="1" applyFill="1" applyBorder="1" applyAlignment="1" applyProtection="1">
      <alignment horizontal="center" vertical="center"/>
      <protection locked="0"/>
    </xf>
    <xf numFmtId="0" fontId="25" fillId="2" borderId="0" xfId="0" applyFont="1" applyFill="1" applyAlignment="1">
      <alignment horizontal="center" vertical="center"/>
    </xf>
    <xf numFmtId="2" fontId="25" fillId="2" borderId="0" xfId="0" applyNumberFormat="1" applyFont="1" applyFill="1" applyAlignment="1">
      <alignment horizontal="center" vertical="center"/>
    </xf>
    <xf numFmtId="164" fontId="25" fillId="2" borderId="0" xfId="0" applyNumberFormat="1" applyFont="1" applyFill="1" applyAlignment="1">
      <alignment horizontal="center" vertical="center"/>
    </xf>
    <xf numFmtId="165" fontId="25" fillId="2" borderId="0" xfId="0" applyNumberFormat="1" applyFont="1" applyFill="1" applyAlignment="1">
      <alignment horizontal="center" vertical="center"/>
    </xf>
    <xf numFmtId="0" fontId="26" fillId="2" borderId="0" xfId="4" applyFont="1" applyFill="1" applyAlignment="1" applyProtection="1">
      <alignment vertical="center"/>
    </xf>
    <xf numFmtId="0" fontId="25" fillId="2" borderId="0" xfId="7" applyFont="1" applyFill="1" applyAlignment="1">
      <alignment vertical="center"/>
    </xf>
    <xf numFmtId="0" fontId="33" fillId="2" borderId="0" xfId="7" applyFont="1" applyFill="1" applyAlignment="1">
      <alignment vertical="center"/>
    </xf>
    <xf numFmtId="0" fontId="33" fillId="17" borderId="0" xfId="7" applyFont="1" applyFill="1" applyAlignment="1">
      <alignment vertical="center"/>
    </xf>
    <xf numFmtId="0" fontId="29" fillId="7" borderId="1" xfId="7" applyFont="1" applyFill="1" applyBorder="1" applyAlignment="1">
      <alignment horizontal="center" vertical="center" wrapText="1"/>
    </xf>
    <xf numFmtId="49" fontId="34" fillId="7" borderId="1" xfId="7" applyNumberFormat="1" applyFont="1" applyFill="1" applyBorder="1" applyAlignment="1">
      <alignment horizontal="center" vertical="center" wrapText="1"/>
    </xf>
    <xf numFmtId="49" fontId="29" fillId="7" borderId="1" xfId="7" applyNumberFormat="1" applyFont="1" applyFill="1" applyBorder="1" applyAlignment="1">
      <alignment horizontal="center" vertical="center" wrapText="1"/>
    </xf>
    <xf numFmtId="49" fontId="34" fillId="7" borderId="1" xfId="7" quotePrefix="1" applyNumberFormat="1" applyFont="1" applyFill="1" applyBorder="1" applyAlignment="1">
      <alignment horizontal="center" vertical="center" wrapText="1"/>
    </xf>
    <xf numFmtId="0" fontId="35" fillId="9" borderId="1" xfId="0" quotePrefix="1" applyFont="1" applyFill="1" applyBorder="1" applyAlignment="1" applyProtection="1">
      <alignment horizontal="left" vertical="center" wrapText="1"/>
      <protection locked="0"/>
    </xf>
    <xf numFmtId="0" fontId="25" fillId="9" borderId="1" xfId="7" applyFont="1" applyFill="1" applyBorder="1" applyAlignment="1">
      <alignment horizontal="center" vertical="center" wrapText="1"/>
    </xf>
    <xf numFmtId="1" fontId="25" fillId="9" borderId="1" xfId="7" applyNumberFormat="1" applyFont="1" applyFill="1" applyBorder="1" applyAlignment="1" applyProtection="1">
      <alignment horizontal="center" vertical="center" wrapText="1"/>
      <protection locked="0"/>
    </xf>
    <xf numFmtId="0" fontId="35" fillId="9" borderId="1" xfId="0" applyFont="1" applyFill="1" applyBorder="1" applyAlignment="1" applyProtection="1">
      <alignment horizontal="left" vertical="center" wrapText="1"/>
      <protection locked="0"/>
    </xf>
    <xf numFmtId="179" fontId="25" fillId="9" borderId="1" xfId="7" applyNumberFormat="1" applyFont="1" applyFill="1" applyBorder="1" applyAlignment="1">
      <alignment horizontal="center" vertical="center" wrapText="1"/>
    </xf>
    <xf numFmtId="179" fontId="25" fillId="9" borderId="1" xfId="7" applyNumberFormat="1" applyFont="1" applyFill="1" applyBorder="1" applyAlignment="1" applyProtection="1">
      <alignment horizontal="center" vertical="center" wrapText="1"/>
      <protection locked="0"/>
    </xf>
    <xf numFmtId="0" fontId="25" fillId="9" borderId="1" xfId="7" applyFont="1" applyFill="1" applyBorder="1" applyAlignment="1" applyProtection="1">
      <alignment horizontal="left" vertical="center" wrapText="1"/>
      <protection locked="0"/>
    </xf>
    <xf numFmtId="180" fontId="36" fillId="12" borderId="1" xfId="7" applyNumberFormat="1" applyFont="1" applyFill="1" applyBorder="1" applyAlignment="1" applyProtection="1">
      <alignment horizontal="center" vertical="center"/>
      <protection locked="0"/>
    </xf>
    <xf numFmtId="181" fontId="36" fillId="12" borderId="1" xfId="7" applyNumberFormat="1" applyFont="1" applyFill="1" applyBorder="1" applyAlignment="1" applyProtection="1">
      <alignment horizontal="center" vertical="center"/>
      <protection locked="0"/>
    </xf>
    <xf numFmtId="180" fontId="36" fillId="9" borderId="1" xfId="7" applyNumberFormat="1" applyFont="1" applyFill="1" applyBorder="1" applyAlignment="1" applyProtection="1">
      <alignment horizontal="center" vertical="center"/>
      <protection locked="0"/>
    </xf>
    <xf numFmtId="181" fontId="36" fillId="9" borderId="1" xfId="7" applyNumberFormat="1" applyFont="1" applyFill="1" applyBorder="1" applyAlignment="1" applyProtection="1">
      <alignment horizontal="center" vertical="center"/>
      <protection locked="0"/>
    </xf>
    <xf numFmtId="0" fontId="25" fillId="2" borderId="0" xfId="7" applyFont="1" applyFill="1" applyAlignment="1">
      <alignment horizontal="center" vertical="center"/>
    </xf>
    <xf numFmtId="166" fontId="25" fillId="2" borderId="0" xfId="7" applyNumberFormat="1" applyFont="1" applyFill="1" applyAlignment="1">
      <alignment horizontal="center" vertical="center"/>
    </xf>
    <xf numFmtId="0" fontId="25" fillId="2" borderId="0" xfId="7" applyFont="1" applyFill="1"/>
    <xf numFmtId="0" fontId="29" fillId="17" borderId="3" xfId="0" applyFont="1" applyFill="1" applyBorder="1" applyAlignment="1">
      <alignment horizontal="left" vertical="center" wrapText="1"/>
    </xf>
    <xf numFmtId="0" fontId="25" fillId="17" borderId="3" xfId="0" applyFont="1" applyFill="1" applyBorder="1" applyAlignment="1">
      <alignment horizontal="center" vertical="center" wrapText="1"/>
    </xf>
    <xf numFmtId="0" fontId="25" fillId="17" borderId="7" xfId="0" applyFont="1" applyFill="1" applyBorder="1" applyAlignment="1">
      <alignment horizontal="center" vertical="center" wrapText="1"/>
    </xf>
    <xf numFmtId="0" fontId="28" fillId="17" borderId="7" xfId="2" applyNumberFormat="1" applyFont="1" applyFill="1" applyBorder="1" applyAlignment="1">
      <alignment horizontal="center" vertical="center" wrapText="1"/>
    </xf>
    <xf numFmtId="2" fontId="29" fillId="7" borderId="1" xfId="7" applyNumberFormat="1" applyFont="1" applyFill="1" applyBorder="1" applyAlignment="1">
      <alignment horizontal="center" vertical="center" wrapText="1"/>
    </xf>
    <xf numFmtId="0" fontId="35" fillId="9" borderId="1" xfId="7" applyFont="1" applyFill="1" applyBorder="1" applyAlignment="1">
      <alignment horizontal="left" vertical="center" wrapText="1"/>
    </xf>
    <xf numFmtId="1" fontId="25" fillId="9" borderId="1" xfId="7" applyNumberFormat="1" applyFont="1" applyFill="1" applyBorder="1" applyAlignment="1">
      <alignment horizontal="center" vertical="center" wrapText="1"/>
    </xf>
    <xf numFmtId="0" fontId="25" fillId="9" borderId="1" xfId="7" applyFont="1" applyFill="1" applyBorder="1" applyAlignment="1">
      <alignment horizontal="left" vertical="center" wrapText="1"/>
    </xf>
    <xf numFmtId="180" fontId="36" fillId="12" borderId="1" xfId="7" applyNumberFormat="1" applyFont="1" applyFill="1" applyBorder="1" applyAlignment="1">
      <alignment horizontal="center" vertical="center"/>
    </xf>
    <xf numFmtId="181" fontId="36" fillId="12" borderId="1" xfId="8" applyNumberFormat="1" applyFont="1" applyFill="1" applyBorder="1" applyAlignment="1" applyProtection="1">
      <alignment horizontal="center" vertical="center"/>
    </xf>
    <xf numFmtId="181" fontId="36" fillId="12" borderId="1" xfId="7" applyNumberFormat="1" applyFont="1" applyFill="1" applyBorder="1" applyAlignment="1">
      <alignment horizontal="center" vertical="center"/>
    </xf>
    <xf numFmtId="1" fontId="35" fillId="9" borderId="1" xfId="7" applyNumberFormat="1" applyFont="1" applyFill="1" applyBorder="1" applyAlignment="1">
      <alignment horizontal="left" vertical="center" wrapText="1"/>
    </xf>
    <xf numFmtId="180" fontId="36" fillId="23" borderId="1" xfId="7" applyNumberFormat="1" applyFont="1" applyFill="1" applyBorder="1" applyAlignment="1">
      <alignment horizontal="center" vertical="center"/>
    </xf>
    <xf numFmtId="181" fontId="36" fillId="23" borderId="1" xfId="8" applyNumberFormat="1" applyFont="1" applyFill="1" applyBorder="1" applyAlignment="1" applyProtection="1">
      <alignment horizontal="center" vertical="center"/>
    </xf>
    <xf numFmtId="181" fontId="36" fillId="23" borderId="1" xfId="7" applyNumberFormat="1" applyFont="1" applyFill="1" applyBorder="1" applyAlignment="1">
      <alignment horizontal="center" vertical="center"/>
    </xf>
    <xf numFmtId="0" fontId="26" fillId="17" borderId="0" xfId="4" applyFont="1" applyFill="1" applyAlignment="1" applyProtection="1">
      <alignment vertical="center"/>
    </xf>
    <xf numFmtId="0" fontId="25" fillId="17" borderId="0" xfId="7" applyFont="1" applyFill="1" applyAlignment="1">
      <alignment horizontal="center" vertical="center"/>
    </xf>
    <xf numFmtId="0" fontId="25" fillId="17" borderId="0" xfId="7" applyFont="1" applyFill="1" applyAlignment="1">
      <alignment vertical="center"/>
    </xf>
    <xf numFmtId="166" fontId="25" fillId="17" borderId="0" xfId="7" applyNumberFormat="1" applyFont="1" applyFill="1" applyAlignment="1">
      <alignment horizontal="center" vertical="center"/>
    </xf>
    <xf numFmtId="0" fontId="25" fillId="17" borderId="0" xfId="7" applyFont="1" applyFill="1"/>
    <xf numFmtId="0" fontId="25" fillId="0" borderId="1" xfId="7" quotePrefix="1" applyFont="1" applyBorder="1" applyAlignment="1">
      <alignment horizontal="left" vertical="top" wrapText="1"/>
    </xf>
    <xf numFmtId="0" fontId="29" fillId="7" borderId="1" xfId="7" applyFont="1" applyFill="1" applyBorder="1" applyAlignment="1" applyProtection="1">
      <alignment vertical="center" wrapText="1"/>
      <protection locked="0"/>
    </xf>
    <xf numFmtId="49" fontId="37" fillId="8" borderId="1" xfId="7" applyNumberFormat="1" applyFont="1" applyFill="1" applyBorder="1" applyAlignment="1" applyProtection="1">
      <alignment horizontal="center" vertical="center" wrapText="1"/>
      <protection locked="0"/>
    </xf>
    <xf numFmtId="0" fontId="37" fillId="4" borderId="1" xfId="7" applyFont="1" applyFill="1" applyBorder="1" applyAlignment="1" applyProtection="1">
      <alignment horizontal="center" vertical="center" wrapText="1"/>
      <protection locked="0"/>
    </xf>
    <xf numFmtId="167" fontId="25" fillId="9" borderId="1" xfId="7" applyNumberFormat="1" applyFont="1" applyFill="1" applyBorder="1" applyAlignment="1" applyProtection="1">
      <alignment horizontal="center" vertical="center"/>
      <protection locked="0"/>
    </xf>
    <xf numFmtId="168" fontId="25" fillId="10" borderId="1" xfId="7" applyNumberFormat="1" applyFont="1" applyFill="1" applyBorder="1" applyAlignment="1" applyProtection="1">
      <alignment horizontal="center" vertical="center"/>
      <protection locked="0"/>
    </xf>
    <xf numFmtId="169" fontId="25" fillId="3" borderId="1" xfId="7" applyNumberFormat="1" applyFont="1" applyFill="1" applyBorder="1" applyAlignment="1" applyProtection="1">
      <alignment horizontal="center" vertical="center"/>
      <protection locked="0"/>
    </xf>
    <xf numFmtId="0" fontId="28" fillId="17" borderId="0" xfId="2" applyNumberFormat="1" applyFont="1" applyFill="1" applyBorder="1" applyAlignment="1" applyProtection="1">
      <alignment horizontal="center" vertical="center" wrapText="1"/>
    </xf>
    <xf numFmtId="0" fontId="28" fillId="17" borderId="0" xfId="2" applyNumberFormat="1" applyFont="1" applyFill="1" applyBorder="1" applyAlignment="1">
      <alignment vertical="center" wrapText="1"/>
    </xf>
    <xf numFmtId="173" fontId="31" fillId="19" borderId="2" xfId="0" applyNumberFormat="1" applyFont="1" applyFill="1" applyBorder="1" applyAlignment="1" applyProtection="1">
      <alignment horizontal="center" vertical="center" wrapText="1"/>
      <protection locked="0"/>
    </xf>
    <xf numFmtId="0" fontId="28" fillId="17" borderId="11" xfId="2" applyNumberFormat="1" applyFont="1" applyFill="1" applyBorder="1" applyAlignment="1">
      <alignment horizontal="center" vertical="center" wrapText="1"/>
    </xf>
    <xf numFmtId="0" fontId="29" fillId="17" borderId="0" xfId="0" applyFont="1" applyFill="1" applyAlignment="1">
      <alignment horizontal="left" vertical="center" wrapText="1"/>
    </xf>
    <xf numFmtId="0" fontId="25" fillId="17" borderId="0" xfId="0" applyFont="1" applyFill="1" applyAlignment="1">
      <alignment horizontal="left" vertical="center" wrapText="1"/>
    </xf>
    <xf numFmtId="0" fontId="29" fillId="11" borderId="1" xfId="0" applyFont="1" applyFill="1" applyBorder="1" applyAlignment="1">
      <alignment vertical="center" wrapText="1"/>
    </xf>
    <xf numFmtId="0" fontId="40" fillId="0" borderId="1" xfId="1" applyFont="1" applyBorder="1" applyAlignment="1">
      <alignment horizontal="center" vertical="center" wrapText="1"/>
    </xf>
    <xf numFmtId="2" fontId="31" fillId="10" borderId="1" xfId="0" applyNumberFormat="1" applyFont="1" applyFill="1" applyBorder="1" applyAlignment="1" applyProtection="1">
      <alignment horizontal="center" vertical="center"/>
      <protection locked="0"/>
    </xf>
    <xf numFmtId="2" fontId="31" fillId="10" borderId="1" xfId="0" applyNumberFormat="1" applyFont="1" applyFill="1" applyBorder="1" applyAlignment="1">
      <alignment horizontal="center" vertical="center"/>
    </xf>
    <xf numFmtId="0" fontId="29" fillId="7" borderId="1" xfId="0" applyFont="1" applyFill="1" applyBorder="1" applyAlignment="1">
      <alignment vertical="center" wrapText="1"/>
    </xf>
    <xf numFmtId="0" fontId="26" fillId="17" borderId="0" xfId="4" applyFont="1" applyFill="1" applyBorder="1" applyAlignment="1" applyProtection="1">
      <alignment vertical="center"/>
    </xf>
    <xf numFmtId="0" fontId="29" fillId="7" borderId="5" xfId="7" applyFont="1" applyFill="1" applyBorder="1" applyAlignment="1" applyProtection="1">
      <alignment horizontal="center" vertical="center" wrapText="1"/>
      <protection locked="0"/>
    </xf>
    <xf numFmtId="0" fontId="29" fillId="7" borderId="1" xfId="7" applyFont="1" applyFill="1" applyBorder="1" applyAlignment="1" applyProtection="1">
      <alignment horizontal="center" vertical="center" wrapText="1"/>
      <protection locked="0"/>
    </xf>
    <xf numFmtId="0" fontId="31" fillId="0" borderId="5" xfId="7" applyFont="1" applyBorder="1" applyAlignment="1">
      <alignment vertical="center" wrapText="1"/>
    </xf>
    <xf numFmtId="0" fontId="37" fillId="0" borderId="5" xfId="7" applyFont="1" applyBorder="1" applyAlignment="1">
      <alignment horizontal="center" vertical="center" wrapText="1"/>
    </xf>
    <xf numFmtId="0" fontId="29" fillId="0" borderId="1" xfId="7" applyFont="1" applyBorder="1" applyAlignment="1">
      <alignment horizontal="left" vertical="center" wrapText="1"/>
    </xf>
    <xf numFmtId="0" fontId="29" fillId="17" borderId="0" xfId="7" applyFont="1" applyFill="1" applyAlignment="1">
      <alignment vertical="top" wrapText="1"/>
    </xf>
    <xf numFmtId="0" fontId="25" fillId="17" borderId="0" xfId="7" applyFont="1" applyFill="1" applyAlignment="1">
      <alignment wrapText="1"/>
    </xf>
    <xf numFmtId="0" fontId="25" fillId="0" borderId="1" xfId="7" applyFont="1" applyBorder="1" applyAlignment="1">
      <alignment vertical="center" wrapText="1"/>
    </xf>
    <xf numFmtId="165" fontId="25" fillId="0" borderId="1" xfId="7" applyNumberFormat="1" applyFont="1" applyBorder="1" applyAlignment="1">
      <alignment horizontal="center" vertical="center"/>
    </xf>
    <xf numFmtId="0" fontId="25" fillId="0" borderId="1" xfId="7" applyFont="1" applyBorder="1" applyAlignment="1">
      <alignment horizontal="center" vertical="center" wrapText="1"/>
    </xf>
    <xf numFmtId="0" fontId="25" fillId="0" borderId="0" xfId="7" applyFont="1"/>
    <xf numFmtId="0" fontId="25" fillId="0" borderId="1" xfId="7" applyFont="1" applyBorder="1" applyAlignment="1">
      <alignment horizontal="center" vertical="center"/>
    </xf>
    <xf numFmtId="49" fontId="25" fillId="9" borderId="1" xfId="7" quotePrefix="1" applyNumberFormat="1" applyFont="1" applyFill="1" applyBorder="1" applyAlignment="1" applyProtection="1">
      <alignment horizontal="left" vertical="center" wrapText="1"/>
      <protection locked="0"/>
    </xf>
    <xf numFmtId="49" fontId="25" fillId="9" borderId="1" xfId="7" applyNumberFormat="1" applyFont="1" applyFill="1" applyBorder="1" applyAlignment="1" applyProtection="1">
      <alignment horizontal="left" vertical="center" wrapText="1"/>
      <protection locked="0"/>
    </xf>
    <xf numFmtId="170" fontId="36" fillId="12" borderId="1" xfId="7" applyNumberFormat="1" applyFont="1" applyFill="1" applyBorder="1" applyAlignment="1" applyProtection="1">
      <alignment horizontal="center" vertical="center"/>
      <protection locked="0"/>
    </xf>
    <xf numFmtId="171" fontId="36" fillId="12" borderId="1" xfId="7" applyNumberFormat="1" applyFont="1" applyFill="1" applyBorder="1" applyAlignment="1" applyProtection="1">
      <alignment horizontal="center" vertical="center"/>
      <protection locked="0"/>
    </xf>
    <xf numFmtId="170" fontId="36" fillId="9" borderId="1" xfId="7" applyNumberFormat="1" applyFont="1" applyFill="1" applyBorder="1" applyAlignment="1" applyProtection="1">
      <alignment horizontal="center" vertical="center"/>
      <protection locked="0"/>
    </xf>
    <xf numFmtId="171" fontId="36" fillId="9" borderId="1" xfId="7" applyNumberFormat="1" applyFont="1" applyFill="1" applyBorder="1" applyAlignment="1" applyProtection="1">
      <alignment horizontal="center" vertical="center"/>
      <protection locked="0"/>
    </xf>
    <xf numFmtId="0" fontId="29" fillId="13" borderId="1" xfId="7" quotePrefix="1" applyFont="1" applyFill="1" applyBorder="1" applyAlignment="1">
      <alignment horizontal="center" vertical="center" wrapText="1"/>
    </xf>
    <xf numFmtId="0" fontId="29" fillId="16" borderId="1" xfId="7" quotePrefix="1" applyFont="1" applyFill="1" applyBorder="1" applyAlignment="1">
      <alignment horizontal="center" vertical="center" wrapText="1"/>
    </xf>
    <xf numFmtId="49" fontId="25" fillId="9" borderId="1" xfId="7" applyNumberFormat="1" applyFont="1" applyFill="1" applyBorder="1" applyAlignment="1" applyProtection="1">
      <alignment horizontal="left" vertical="top" wrapText="1"/>
      <protection locked="0"/>
    </xf>
    <xf numFmtId="49" fontId="25" fillId="14" borderId="1" xfId="7" applyNumberFormat="1" applyFont="1" applyFill="1" applyBorder="1" applyAlignment="1" applyProtection="1">
      <alignment horizontal="left" vertical="top" wrapText="1"/>
      <protection locked="0"/>
    </xf>
    <xf numFmtId="170" fontId="36" fillId="14" borderId="1" xfId="7" applyNumberFormat="1" applyFont="1" applyFill="1" applyBorder="1" applyAlignment="1" applyProtection="1">
      <alignment horizontal="center" vertical="center"/>
      <protection locked="0"/>
    </xf>
    <xf numFmtId="171" fontId="36" fillId="14" borderId="1" xfId="7" applyNumberFormat="1" applyFont="1" applyFill="1" applyBorder="1" applyAlignment="1" applyProtection="1">
      <alignment horizontal="center" vertical="center"/>
      <protection locked="0"/>
    </xf>
    <xf numFmtId="171" fontId="36" fillId="15" borderId="1" xfId="7" applyNumberFormat="1" applyFont="1" applyFill="1" applyBorder="1" applyAlignment="1" applyProtection="1">
      <alignment horizontal="center" vertical="center"/>
      <protection locked="0"/>
    </xf>
    <xf numFmtId="0" fontId="25" fillId="2" borderId="0" xfId="7" quotePrefix="1" applyFont="1" applyFill="1" applyAlignment="1">
      <alignment horizontal="center" vertical="center" wrapText="1"/>
    </xf>
    <xf numFmtId="164" fontId="31" fillId="9" borderId="1" xfId="0" applyNumberFormat="1" applyFont="1" applyFill="1" applyBorder="1" applyAlignment="1" applyProtection="1">
      <alignment horizontal="center" vertical="center"/>
      <protection locked="0"/>
    </xf>
    <xf numFmtId="166" fontId="25" fillId="2" borderId="0" xfId="0" applyNumberFormat="1" applyFont="1" applyFill="1" applyAlignment="1">
      <alignment horizontal="center" vertical="center"/>
    </xf>
    <xf numFmtId="0" fontId="33" fillId="2" borderId="0" xfId="0" applyFont="1" applyFill="1" applyAlignment="1">
      <alignment vertical="center"/>
    </xf>
    <xf numFmtId="0" fontId="29" fillId="7" borderId="1" xfId="0" applyFont="1" applyFill="1" applyBorder="1" applyAlignment="1" applyProtection="1">
      <alignment horizontal="center" vertical="center" wrapText="1"/>
      <protection locked="0"/>
    </xf>
    <xf numFmtId="0" fontId="25" fillId="2" borderId="1" xfId="0" applyFont="1" applyFill="1" applyBorder="1" applyAlignment="1">
      <alignment vertical="center"/>
    </xf>
    <xf numFmtId="0" fontId="25" fillId="2" borderId="1" xfId="0" applyFont="1" applyFill="1" applyBorder="1" applyAlignment="1">
      <alignment horizontal="center" vertical="center"/>
    </xf>
    <xf numFmtId="182" fontId="25" fillId="2" borderId="1" xfId="0" applyNumberFormat="1" applyFont="1" applyFill="1" applyBorder="1" applyAlignment="1">
      <alignment horizontal="center" vertical="center"/>
    </xf>
    <xf numFmtId="0" fontId="26" fillId="17" borderId="0" xfId="4" applyFont="1" applyFill="1" applyAlignment="1" applyProtection="1">
      <alignment horizontal="left" vertical="center"/>
    </xf>
    <xf numFmtId="0" fontId="29" fillId="7" borderId="1" xfId="7" applyFont="1" applyFill="1" applyBorder="1" applyAlignment="1" applyProtection="1">
      <alignment horizontal="center" vertical="center"/>
      <protection locked="0"/>
    </xf>
    <xf numFmtId="0" fontId="29" fillId="7" borderId="1" xfId="7" applyFont="1" applyFill="1" applyBorder="1" applyAlignment="1" applyProtection="1">
      <alignment vertical="center"/>
      <protection locked="0"/>
    </xf>
    <xf numFmtId="0" fontId="37" fillId="8" borderId="1" xfId="0" applyFont="1" applyFill="1" applyBorder="1" applyAlignment="1" applyProtection="1">
      <alignment horizontal="center" vertical="center"/>
      <protection locked="0"/>
    </xf>
    <xf numFmtId="3" fontId="37" fillId="8" borderId="1" xfId="0" applyNumberFormat="1" applyFont="1" applyFill="1" applyBorder="1" applyAlignment="1" applyProtection="1">
      <alignment horizontal="center" vertical="center"/>
      <protection locked="0"/>
    </xf>
    <xf numFmtId="186" fontId="37" fillId="8" borderId="1" xfId="0" applyNumberFormat="1" applyFont="1" applyFill="1" applyBorder="1" applyAlignment="1" applyProtection="1">
      <alignment horizontal="center" vertical="center"/>
      <protection locked="0"/>
    </xf>
    <xf numFmtId="3" fontId="37" fillId="37" borderId="1" xfId="0" applyNumberFormat="1" applyFont="1" applyFill="1" applyBorder="1" applyAlignment="1" applyProtection="1">
      <alignment horizontal="center" vertical="center"/>
      <protection locked="0"/>
    </xf>
    <xf numFmtId="49" fontId="41" fillId="7" borderId="1" xfId="7" applyNumberFormat="1" applyFont="1" applyFill="1" applyBorder="1" applyAlignment="1">
      <alignment horizontal="center" vertical="center" wrapText="1"/>
    </xf>
    <xf numFmtId="0" fontId="25" fillId="9" borderId="1" xfId="7" applyFont="1" applyFill="1" applyBorder="1" applyAlignment="1" applyProtection="1">
      <alignment horizontal="center" vertical="center" wrapText="1"/>
      <protection locked="0"/>
    </xf>
    <xf numFmtId="0" fontId="11" fillId="17" borderId="0" xfId="4" applyFill="1" applyAlignment="1" applyProtection="1">
      <alignment horizontal="left" vertical="center"/>
    </xf>
    <xf numFmtId="0" fontId="25" fillId="38" borderId="1" xfId="0" applyFont="1" applyFill="1" applyBorder="1" applyAlignment="1">
      <alignment vertical="center"/>
    </xf>
    <xf numFmtId="0" fontId="25" fillId="38" borderId="1" xfId="0" applyFont="1" applyFill="1" applyBorder="1" applyAlignment="1">
      <alignment horizontal="center" vertical="center"/>
    </xf>
    <xf numFmtId="0" fontId="25" fillId="2" borderId="0" xfId="7" quotePrefix="1" applyFont="1" applyFill="1" applyAlignment="1">
      <alignment vertical="center" wrapText="1"/>
    </xf>
    <xf numFmtId="187" fontId="31" fillId="9" borderId="1" xfId="0" applyNumberFormat="1" applyFont="1" applyFill="1" applyBorder="1" applyAlignment="1" applyProtection="1">
      <alignment horizontal="center" vertical="center"/>
      <protection locked="0"/>
    </xf>
    <xf numFmtId="0" fontId="7" fillId="0" borderId="0" xfId="0" quotePrefix="1" applyFont="1" applyAlignment="1">
      <alignment horizontal="left" wrapText="1"/>
    </xf>
    <xf numFmtId="0" fontId="16" fillId="0" borderId="0" xfId="0" quotePrefix="1" applyFont="1" applyAlignment="1">
      <alignment horizontal="left" vertical="top" wrapText="1"/>
    </xf>
    <xf numFmtId="0" fontId="12" fillId="0" borderId="0" xfId="0" quotePrefix="1" applyFont="1" applyAlignment="1">
      <alignment horizontal="left" vertical="top" wrapText="1"/>
    </xf>
    <xf numFmtId="0" fontId="7" fillId="0" borderId="0" xfId="0" quotePrefix="1" applyFont="1" applyAlignment="1" applyProtection="1">
      <alignment horizontal="left" vertical="top" wrapText="1"/>
      <protection locked="0"/>
    </xf>
    <xf numFmtId="0" fontId="7" fillId="0" borderId="0" xfId="0" applyFont="1" applyAlignment="1" applyProtection="1">
      <alignment horizontal="left" vertical="top" wrapText="1"/>
      <protection locked="0"/>
    </xf>
    <xf numFmtId="49" fontId="9" fillId="6" borderId="0" xfId="2" applyNumberFormat="1" applyFill="1" applyAlignment="1" applyProtection="1">
      <alignment horizontal="center" vertical="center" wrapText="1"/>
      <protection locked="0"/>
    </xf>
    <xf numFmtId="49" fontId="9" fillId="6" borderId="0" xfId="2" applyNumberFormat="1" applyFill="1" applyAlignment="1" applyProtection="1">
      <alignment horizontal="left" vertical="center" wrapText="1"/>
      <protection locked="0"/>
    </xf>
    <xf numFmtId="0" fontId="29" fillId="0" borderId="1" xfId="0" applyFont="1" applyBorder="1" applyAlignment="1">
      <alignment vertical="center" wrapText="1"/>
    </xf>
    <xf numFmtId="0" fontId="25" fillId="2" borderId="7" xfId="7" quotePrefix="1" applyFont="1" applyFill="1" applyBorder="1" applyAlignment="1">
      <alignment horizontal="center" vertical="center" wrapText="1"/>
    </xf>
    <xf numFmtId="0" fontId="27" fillId="17" borderId="12" xfId="14" quotePrefix="1" applyFont="1" applyFill="1" applyBorder="1" applyAlignment="1">
      <alignment horizontal="left" vertical="top" wrapText="1"/>
    </xf>
    <xf numFmtId="0" fontId="27" fillId="17" borderId="7" xfId="14" quotePrefix="1" applyFont="1" applyFill="1" applyBorder="1" applyAlignment="1">
      <alignment horizontal="left" vertical="top" wrapText="1"/>
    </xf>
    <xf numFmtId="0" fontId="25" fillId="0" borderId="2" xfId="0" applyFont="1" applyBorder="1" applyAlignment="1">
      <alignment horizontal="left" vertical="center" wrapText="1"/>
    </xf>
    <xf numFmtId="0" fontId="25" fillId="0" borderId="3" xfId="0" applyFont="1" applyBorder="1" applyAlignment="1">
      <alignment horizontal="left" vertical="center" wrapText="1"/>
    </xf>
    <xf numFmtId="0" fontId="25" fillId="0" borderId="4" xfId="0" applyFont="1" applyBorder="1" applyAlignment="1">
      <alignment horizontal="left" vertical="center" wrapText="1"/>
    </xf>
    <xf numFmtId="0" fontId="29" fillId="0" borderId="1" xfId="0" applyFont="1" applyBorder="1" applyAlignment="1">
      <alignment horizontal="left" vertical="center" wrapText="1"/>
    </xf>
    <xf numFmtId="0" fontId="28" fillId="6" borderId="1" xfId="2" applyNumberFormat="1" applyFont="1" applyFill="1" applyBorder="1" applyAlignment="1">
      <alignment horizontal="center" vertical="center" wrapText="1"/>
    </xf>
    <xf numFmtId="173" fontId="31" fillId="19" borderId="2" xfId="0" applyNumberFormat="1" applyFont="1" applyFill="1" applyBorder="1" applyAlignment="1" applyProtection="1">
      <alignment horizontal="center" vertical="center"/>
      <protection locked="0"/>
    </xf>
    <xf numFmtId="173" fontId="31" fillId="19" borderId="4" xfId="0" applyNumberFormat="1" applyFont="1" applyFill="1" applyBorder="1" applyAlignment="1" applyProtection="1">
      <alignment horizontal="center" vertical="center"/>
      <protection locked="0"/>
    </xf>
    <xf numFmtId="0" fontId="25" fillId="0" borderId="1" xfId="0" applyFont="1" applyBorder="1" applyAlignment="1">
      <alignment horizontal="center" vertical="center" wrapText="1"/>
    </xf>
    <xf numFmtId="0" fontId="29" fillId="7" borderId="2" xfId="0" applyFont="1" applyFill="1" applyBorder="1" applyAlignment="1" applyProtection="1">
      <alignment horizontal="center" vertical="center" wrapText="1"/>
      <protection locked="0"/>
    </xf>
    <xf numFmtId="0" fontId="29" fillId="7" borderId="4" xfId="0" applyFont="1" applyFill="1" applyBorder="1" applyAlignment="1" applyProtection="1">
      <alignment horizontal="center" vertical="center" wrapText="1"/>
      <protection locked="0"/>
    </xf>
    <xf numFmtId="178" fontId="25" fillId="4" borderId="2" xfId="0" applyNumberFormat="1" applyFont="1" applyFill="1" applyBorder="1" applyAlignment="1">
      <alignment horizontal="center" vertical="center" wrapText="1"/>
    </xf>
    <xf numFmtId="178" fontId="25" fillId="4" borderId="4" xfId="0" applyNumberFormat="1" applyFont="1" applyFill="1" applyBorder="1" applyAlignment="1">
      <alignment horizontal="center" vertical="center" wrapText="1"/>
    </xf>
    <xf numFmtId="0" fontId="25" fillId="2" borderId="7" xfId="7" quotePrefix="1" applyFont="1" applyFill="1" applyBorder="1" applyAlignment="1">
      <alignment horizontal="left" vertical="center" wrapText="1"/>
    </xf>
    <xf numFmtId="0" fontId="25" fillId="2" borderId="7" xfId="0" quotePrefix="1" applyFont="1" applyFill="1" applyBorder="1" applyAlignment="1">
      <alignment horizontal="left" vertical="center" wrapText="1"/>
    </xf>
    <xf numFmtId="0" fontId="29" fillId="7" borderId="10" xfId="0" applyFont="1" applyFill="1" applyBorder="1" applyAlignment="1" applyProtection="1">
      <alignment horizontal="center" vertical="center" wrapText="1"/>
      <protection locked="0"/>
    </xf>
    <xf numFmtId="0" fontId="29" fillId="7" borderId="0" xfId="0" applyFont="1" applyFill="1" applyAlignment="1" applyProtection="1">
      <alignment horizontal="center" vertical="center" wrapText="1"/>
      <protection locked="0"/>
    </xf>
    <xf numFmtId="0" fontId="30" fillId="18" borderId="1" xfId="0" applyFont="1" applyFill="1" applyBorder="1" applyAlignment="1" applyProtection="1">
      <alignment horizontal="center" vertical="center" wrapText="1"/>
      <protection locked="0"/>
    </xf>
    <xf numFmtId="0" fontId="28" fillId="6" borderId="2" xfId="2" applyNumberFormat="1" applyFont="1" applyFill="1" applyBorder="1" applyAlignment="1">
      <alignment horizontal="center" vertical="center" wrapText="1"/>
    </xf>
    <xf numFmtId="0" fontId="28" fillId="6" borderId="3" xfId="2" applyNumberFormat="1" applyFont="1" applyFill="1" applyBorder="1" applyAlignment="1">
      <alignment horizontal="center" vertical="center" wrapText="1"/>
    </xf>
    <xf numFmtId="0" fontId="28" fillId="6" borderId="4" xfId="2" applyNumberFormat="1" applyFont="1" applyFill="1" applyBorder="1" applyAlignment="1">
      <alignment horizontal="center" vertical="center" wrapText="1"/>
    </xf>
    <xf numFmtId="0" fontId="29" fillId="7" borderId="2" xfId="7" applyFont="1" applyFill="1" applyBorder="1" applyAlignment="1">
      <alignment horizontal="center" vertical="center" wrapText="1"/>
    </xf>
    <xf numFmtId="0" fontId="29" fillId="7" borderId="3" xfId="7" applyFont="1" applyFill="1" applyBorder="1" applyAlignment="1">
      <alignment horizontal="center" vertical="center" wrapText="1"/>
    </xf>
    <xf numFmtId="0" fontId="29" fillId="7" borderId="4" xfId="7" applyFont="1" applyFill="1" applyBorder="1" applyAlignment="1">
      <alignment horizontal="center" vertical="center" wrapText="1"/>
    </xf>
    <xf numFmtId="0" fontId="38" fillId="0" borderId="5" xfId="7" applyFont="1" applyBorder="1" applyAlignment="1">
      <alignment vertical="top" wrapText="1"/>
    </xf>
    <xf numFmtId="0" fontId="38" fillId="0" borderId="13" xfId="7" applyFont="1" applyBorder="1" applyAlignment="1">
      <alignment vertical="top" wrapText="1"/>
    </xf>
    <xf numFmtId="0" fontId="25" fillId="0" borderId="13" xfId="7" applyFont="1" applyBorder="1" applyAlignment="1">
      <alignment vertical="top" wrapText="1"/>
    </xf>
    <xf numFmtId="0" fontId="25" fillId="0" borderId="14" xfId="7" applyFont="1" applyBorder="1" applyAlignment="1">
      <alignment vertical="top" wrapText="1"/>
    </xf>
    <xf numFmtId="0" fontId="38" fillId="0" borderId="2" xfId="7" applyFont="1" applyBorder="1" applyAlignment="1">
      <alignment wrapText="1"/>
    </xf>
    <xf numFmtId="0" fontId="38" fillId="0" borderId="3" xfId="7" applyFont="1" applyBorder="1" applyAlignment="1">
      <alignment wrapText="1"/>
    </xf>
    <xf numFmtId="0" fontId="29" fillId="0" borderId="3" xfId="7" applyFont="1" applyBorder="1"/>
    <xf numFmtId="0" fontId="29" fillId="0" borderId="4" xfId="7" applyFont="1" applyBorder="1"/>
    <xf numFmtId="0" fontId="39" fillId="0" borderId="2" xfId="7" applyFont="1" applyBorder="1" applyAlignment="1">
      <alignment wrapText="1"/>
    </xf>
    <xf numFmtId="0" fontId="39" fillId="0" borderId="3" xfId="7" applyFont="1" applyBorder="1" applyAlignment="1">
      <alignment wrapText="1"/>
    </xf>
    <xf numFmtId="0" fontId="25" fillId="0" borderId="3" xfId="7" applyFont="1" applyBorder="1"/>
    <xf numFmtId="0" fontId="25" fillId="0" borderId="4" xfId="7" applyFont="1" applyBorder="1"/>
    <xf numFmtId="0" fontId="38" fillId="0" borderId="14" xfId="7" applyFont="1" applyBorder="1" applyAlignment="1">
      <alignment vertical="top" wrapText="1"/>
    </xf>
    <xf numFmtId="0" fontId="28" fillId="6" borderId="1" xfId="2" applyNumberFormat="1" applyFont="1" applyFill="1" applyBorder="1" applyAlignment="1" applyProtection="1">
      <alignment horizontal="center" vertical="center" wrapText="1"/>
    </xf>
    <xf numFmtId="0" fontId="25" fillId="0" borderId="1" xfId="0" applyFont="1" applyBorder="1" applyAlignment="1">
      <alignment horizontal="left" vertical="center" wrapText="1"/>
    </xf>
    <xf numFmtId="0" fontId="25" fillId="0" borderId="2" xfId="0" applyFont="1" applyBorder="1" applyAlignment="1">
      <alignment horizontal="center" vertical="center" wrapText="1"/>
    </xf>
    <xf numFmtId="0" fontId="25" fillId="0" borderId="3" xfId="0" applyFont="1" applyBorder="1" applyAlignment="1">
      <alignment horizontal="center" vertical="center" wrapText="1"/>
    </xf>
    <xf numFmtId="0" fontId="25" fillId="0" borderId="4" xfId="0" applyFont="1" applyBorder="1" applyAlignment="1">
      <alignment horizontal="center" vertical="center" wrapText="1"/>
    </xf>
    <xf numFmtId="0" fontId="29" fillId="7" borderId="2" xfId="7" applyFont="1" applyFill="1" applyBorder="1" applyAlignment="1" applyProtection="1">
      <alignment horizontal="center" vertical="center" wrapText="1"/>
      <protection locked="0"/>
    </xf>
    <xf numFmtId="0" fontId="29" fillId="7" borderId="3" xfId="7" applyFont="1" applyFill="1" applyBorder="1" applyAlignment="1" applyProtection="1">
      <alignment horizontal="center" vertical="center" wrapText="1"/>
      <protection locked="0"/>
    </xf>
    <xf numFmtId="0" fontId="29" fillId="7" borderId="4" xfId="7" applyFont="1" applyFill="1" applyBorder="1" applyAlignment="1" applyProtection="1">
      <alignment horizontal="center" vertical="center" wrapText="1"/>
      <protection locked="0"/>
    </xf>
    <xf numFmtId="0" fontId="25" fillId="0" borderId="7" xfId="7" applyFont="1" applyBorder="1" applyAlignment="1">
      <alignment horizontal="left" vertical="center" wrapText="1"/>
    </xf>
    <xf numFmtId="0" fontId="25" fillId="0" borderId="2" xfId="7" applyFont="1" applyBorder="1" applyAlignment="1">
      <alignment horizontal="left" vertical="center" wrapText="1"/>
    </xf>
    <xf numFmtId="0" fontId="25" fillId="0" borderId="3" xfId="7" applyFont="1" applyBorder="1" applyAlignment="1">
      <alignment horizontal="left" vertical="center" wrapText="1"/>
    </xf>
    <xf numFmtId="0" fontId="25" fillId="0" borderId="4" xfId="7" applyFont="1" applyBorder="1" applyAlignment="1">
      <alignment horizontal="left" vertical="center" wrapText="1"/>
    </xf>
    <xf numFmtId="0" fontId="24" fillId="17" borderId="0" xfId="7" applyFont="1" applyFill="1" applyAlignment="1">
      <alignment horizontal="left" wrapText="1"/>
    </xf>
    <xf numFmtId="0" fontId="27" fillId="17" borderId="0" xfId="14" quotePrefix="1" applyFont="1" applyFill="1" applyBorder="1" applyAlignment="1">
      <alignment horizontal="left" vertical="top" wrapText="1"/>
    </xf>
    <xf numFmtId="0" fontId="29" fillId="7" borderId="5" xfId="7" applyFont="1" applyFill="1" applyBorder="1" applyAlignment="1" applyProtection="1">
      <alignment vertical="center" wrapText="1"/>
      <protection locked="0"/>
    </xf>
    <xf numFmtId="0" fontId="29" fillId="7" borderId="13" xfId="7" applyFont="1" applyFill="1" applyBorder="1" applyAlignment="1" applyProtection="1">
      <alignment vertical="center" wrapText="1"/>
      <protection locked="0"/>
    </xf>
    <xf numFmtId="0" fontId="29" fillId="7" borderId="14" xfId="7" applyFont="1" applyFill="1" applyBorder="1" applyAlignment="1" applyProtection="1">
      <alignment vertical="center" wrapText="1"/>
      <protection locked="0"/>
    </xf>
    <xf numFmtId="0" fontId="29" fillId="7" borderId="5" xfId="7" applyFont="1" applyFill="1" applyBorder="1" applyAlignment="1" applyProtection="1">
      <alignment vertical="center"/>
      <protection locked="0"/>
    </xf>
    <xf numFmtId="0" fontId="29" fillId="7" borderId="13" xfId="7" applyFont="1" applyFill="1" applyBorder="1" applyAlignment="1" applyProtection="1">
      <alignment vertical="center"/>
      <protection locked="0"/>
    </xf>
    <xf numFmtId="0" fontId="29" fillId="7" borderId="14" xfId="7" applyFont="1" applyFill="1" applyBorder="1" applyAlignment="1" applyProtection="1">
      <alignment vertical="center"/>
      <protection locked="0"/>
    </xf>
    <xf numFmtId="0" fontId="7" fillId="0" borderId="0" xfId="0" quotePrefix="1" applyFont="1" applyAlignment="1">
      <alignment horizontal="left"/>
    </xf>
    <xf numFmtId="0" fontId="8" fillId="7" borderId="2" xfId="0" applyFont="1" applyFill="1" applyBorder="1" applyAlignment="1">
      <alignment horizontal="left" vertical="center" wrapText="1"/>
    </xf>
    <xf numFmtId="0" fontId="8" fillId="7" borderId="3" xfId="0" applyFont="1" applyFill="1" applyBorder="1" applyAlignment="1">
      <alignment horizontal="left" vertical="center" wrapText="1"/>
    </xf>
    <xf numFmtId="0" fontId="8" fillId="7" borderId="4" xfId="0" applyFont="1" applyFill="1" applyBorder="1" applyAlignment="1">
      <alignment horizontal="left" vertical="center" wrapText="1"/>
    </xf>
    <xf numFmtId="0" fontId="18" fillId="6" borderId="2" xfId="2" applyNumberFormat="1" applyFont="1" applyFill="1" applyBorder="1" applyAlignment="1" applyProtection="1">
      <alignment horizontal="center" vertical="center" wrapText="1"/>
    </xf>
    <xf numFmtId="0" fontId="18" fillId="6" borderId="3" xfId="2" applyNumberFormat="1" applyFont="1" applyFill="1" applyBorder="1" applyAlignment="1" applyProtection="1">
      <alignment horizontal="center" vertical="center" wrapText="1"/>
    </xf>
    <xf numFmtId="0" fontId="18" fillId="6" borderId="4" xfId="2" applyNumberFormat="1" applyFont="1" applyFill="1" applyBorder="1" applyAlignment="1" applyProtection="1">
      <alignment horizontal="center" vertical="center" wrapText="1"/>
    </xf>
    <xf numFmtId="0" fontId="18" fillId="6" borderId="2" xfId="2" applyNumberFormat="1" applyFont="1" applyFill="1" applyBorder="1" applyAlignment="1" applyProtection="1">
      <alignment horizontal="left" vertical="center" wrapText="1"/>
    </xf>
    <xf numFmtId="0" fontId="18" fillId="6" borderId="3" xfId="2" applyNumberFormat="1" applyFont="1" applyFill="1" applyBorder="1" applyAlignment="1" applyProtection="1">
      <alignment horizontal="left" vertical="center" wrapText="1"/>
    </xf>
    <xf numFmtId="0" fontId="18" fillId="6" borderId="4" xfId="2" applyNumberFormat="1" applyFont="1" applyFill="1" applyBorder="1" applyAlignment="1" applyProtection="1">
      <alignment horizontal="left" vertical="center" wrapText="1"/>
    </xf>
    <xf numFmtId="0" fontId="7" fillId="0" borderId="0" xfId="0" quotePrefix="1" applyFont="1" applyAlignment="1">
      <alignment horizontal="left" vertical="top" wrapText="1"/>
    </xf>
  </cellXfs>
  <cellStyles count="22">
    <cellStyle name="40% - Accent1 2" xfId="16" xr:uid="{00000000-0005-0000-0000-000000000000}"/>
    <cellStyle name="40% - Accent4 2" xfId="17" xr:uid="{00000000-0005-0000-0000-000001000000}"/>
    <cellStyle name="60% - Accent2" xfId="10" builtinId="36"/>
    <cellStyle name="Accent1" xfId="9" builtinId="29"/>
    <cellStyle name="Accent4" xfId="11" builtinId="41"/>
    <cellStyle name="Accent6" xfId="12" builtinId="49"/>
    <cellStyle name="Comma 2" xfId="8" xr:uid="{00000000-0005-0000-0000-000007000000}"/>
    <cellStyle name="Comma 2 2" xfId="20" xr:uid="{032B3A78-8909-47C5-942C-14204CAEE1ED}"/>
    <cellStyle name="Heading 2" xfId="5" builtinId="17"/>
    <cellStyle name="Heading 3" xfId="6" builtinId="18"/>
    <cellStyle name="Heading 4" xfId="2" builtinId="19"/>
    <cellStyle name="Hyperlink" xfId="4" builtinId="8"/>
    <cellStyle name="Input" xfId="3" builtinId="20"/>
    <cellStyle name="Neutral" xfId="14" builtinId="28"/>
    <cellStyle name="Neutral 2" xfId="18" xr:uid="{00000000-0005-0000-0000-00000E000000}"/>
    <cellStyle name="Normal" xfId="0" builtinId="0"/>
    <cellStyle name="Normal 2" xfId="7" xr:uid="{00000000-0005-0000-0000-000010000000}"/>
    <cellStyle name="Normal 3" xfId="13" xr:uid="{00000000-0005-0000-0000-000011000000}"/>
    <cellStyle name="Normal 3 2" xfId="19" xr:uid="{00000000-0005-0000-0000-000012000000}"/>
    <cellStyle name="Normal 3 3" xfId="21" xr:uid="{1F27B987-7285-4B84-BEF5-03D76D9EA758}"/>
    <cellStyle name="Normal_Sheet1" xfId="1" xr:uid="{00000000-0005-0000-0000-000013000000}"/>
    <cellStyle name="Text_CEPATNEI" xfId="15" xr:uid="{00000000-0005-0000-0000-000014000000}"/>
  </cellStyles>
  <dxfs count="4">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numFmt numFmtId="2" formatCode="0.00"/>
    </dxf>
  </dxfs>
  <tableStyles count="0" defaultTableStyle="TableStyleMedium9" defaultPivotStyle="PivotStyleLight16"/>
  <colors>
    <mruColors>
      <color rgb="FFFFBE82"/>
      <color rgb="FFFFCC99"/>
      <color rgb="FFB4FFCC"/>
      <color rgb="FFB8D2BB"/>
      <color rgb="FF91FFCC"/>
      <color rgb="FF8CFFCC"/>
      <color rgb="FFC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2899"/>
          <a:ext cx="5607049" cy="4105275"/>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7326" y="8775701"/>
          <a:ext cx="8248650" cy="1089025"/>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5.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printerSettings" Target="../printerSettings/printerSettings8.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7"/>
  <sheetViews>
    <sheetView showGridLines="0" tabSelected="1" zoomScale="80" zoomScaleNormal="80" zoomScaleSheetLayoutView="100" workbookViewId="0">
      <selection activeCell="F11" sqref="F11:H11"/>
    </sheetView>
  </sheetViews>
  <sheetFormatPr defaultRowHeight="13.2" x14ac:dyDescent="0.25"/>
  <cols>
    <col min="1" max="1" width="70.33203125" customWidth="1"/>
    <col min="2" max="2" width="42.109375" customWidth="1"/>
    <col min="3" max="3" width="28" customWidth="1"/>
    <col min="4" max="4" width="18.109375" customWidth="1"/>
    <col min="5" max="5" width="21.5546875" customWidth="1"/>
  </cols>
  <sheetData>
    <row r="1" spans="1:8" x14ac:dyDescent="0.25">
      <c r="A1" s="1"/>
      <c r="B1" s="1"/>
      <c r="C1" s="1"/>
      <c r="D1" s="1"/>
      <c r="E1" s="1"/>
    </row>
    <row r="2" spans="1:8" ht="16.8" x14ac:dyDescent="0.25">
      <c r="A2" s="42" t="s">
        <v>352</v>
      </c>
      <c r="B2" s="8"/>
      <c r="C2" s="8"/>
      <c r="D2" s="8"/>
      <c r="E2" s="8"/>
    </row>
    <row r="3" spans="1:8" ht="13.8" x14ac:dyDescent="0.25">
      <c r="A3" s="8"/>
      <c r="B3" s="40" t="s">
        <v>353</v>
      </c>
      <c r="C3" s="39" t="s">
        <v>354</v>
      </c>
      <c r="D3" s="39" t="s">
        <v>21</v>
      </c>
      <c r="E3" s="39" t="s">
        <v>20</v>
      </c>
    </row>
    <row r="4" spans="1:8" ht="13.8" x14ac:dyDescent="0.25">
      <c r="A4" s="9" t="s">
        <v>352</v>
      </c>
      <c r="B4" s="2" t="s">
        <v>958</v>
      </c>
      <c r="C4" s="2" t="s">
        <v>678</v>
      </c>
      <c r="D4" s="2" t="s">
        <v>679</v>
      </c>
      <c r="E4" s="2" t="s">
        <v>351</v>
      </c>
    </row>
    <row r="5" spans="1:8" x14ac:dyDescent="0.25">
      <c r="A5" s="8"/>
      <c r="B5" s="8"/>
      <c r="C5" s="8"/>
      <c r="D5" s="8"/>
      <c r="E5" s="8"/>
    </row>
    <row r="6" spans="1:8" ht="16.8" x14ac:dyDescent="0.25">
      <c r="A6" s="11" t="s">
        <v>15</v>
      </c>
      <c r="B6" s="8"/>
      <c r="C6" s="8"/>
      <c r="D6" s="8"/>
      <c r="E6" s="8"/>
    </row>
    <row r="7" spans="1:8" ht="13.8" x14ac:dyDescent="0.25">
      <c r="A7" s="12" t="s">
        <v>16</v>
      </c>
      <c r="B7" s="210" t="s">
        <v>17</v>
      </c>
      <c r="C7" s="210"/>
      <c r="D7" s="210"/>
      <c r="E7" s="210"/>
    </row>
    <row r="8" spans="1:8" ht="30" customHeight="1" x14ac:dyDescent="0.25">
      <c r="A8" s="15" t="s">
        <v>447</v>
      </c>
      <c r="B8" s="206" t="s">
        <v>448</v>
      </c>
      <c r="C8" s="206"/>
      <c r="D8" s="206"/>
      <c r="E8" s="206"/>
    </row>
    <row r="9" spans="1:8" ht="30" customHeight="1" x14ac:dyDescent="0.25">
      <c r="A9" s="15" t="s">
        <v>673</v>
      </c>
      <c r="B9" s="206"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Fulcrum Electricity Assets Ltd - GSP_F Licence area.</v>
      </c>
      <c r="C9" s="206"/>
      <c r="D9" s="206"/>
      <c r="E9" s="206"/>
    </row>
    <row r="10" spans="1:8" ht="30" customHeight="1" x14ac:dyDescent="0.25">
      <c r="A10" s="15" t="s">
        <v>263</v>
      </c>
      <c r="B10" s="206" t="s">
        <v>19</v>
      </c>
      <c r="C10" s="206"/>
      <c r="D10" s="206"/>
      <c r="E10" s="206"/>
    </row>
    <row r="11" spans="1:8" ht="77.25" customHeight="1" x14ac:dyDescent="0.25">
      <c r="A11" s="15" t="s">
        <v>264</v>
      </c>
      <c r="B11" s="206"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Fulcrum Electricity Assets Ltd - GSP_F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06"/>
      <c r="D11" s="206"/>
      <c r="E11" s="206"/>
      <c r="F11" s="205"/>
      <c r="G11" s="205"/>
      <c r="H11" s="205"/>
    </row>
    <row r="12" spans="1:8" ht="86.25" customHeight="1" x14ac:dyDescent="0.25">
      <c r="A12" s="15" t="s">
        <v>28</v>
      </c>
      <c r="B12" s="206" t="s">
        <v>366</v>
      </c>
      <c r="C12" s="206"/>
      <c r="D12" s="206"/>
      <c r="E12" s="206"/>
    </row>
    <row r="13" spans="1:8" ht="51" customHeight="1" x14ac:dyDescent="0.25">
      <c r="A13" s="15" t="s">
        <v>367</v>
      </c>
      <c r="B13" s="206"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Fulcrum Electricity Assets Ltd - GSP_F Licence area.</v>
      </c>
      <c r="C13" s="206"/>
      <c r="D13" s="206"/>
      <c r="E13" s="206"/>
    </row>
    <row r="14" spans="1:8" ht="29.25" customHeight="1" x14ac:dyDescent="0.25">
      <c r="A14" s="55" t="s">
        <v>449</v>
      </c>
      <c r="B14" s="206" t="s">
        <v>672</v>
      </c>
      <c r="C14" s="206"/>
      <c r="D14" s="206"/>
      <c r="E14" s="206"/>
    </row>
    <row r="15" spans="1:8" ht="30" customHeight="1" x14ac:dyDescent="0.25">
      <c r="A15" s="15" t="s">
        <v>255</v>
      </c>
      <c r="B15" s="206" t="s">
        <v>676</v>
      </c>
      <c r="C15" s="206"/>
      <c r="D15" s="206"/>
      <c r="E15" s="206"/>
    </row>
    <row r="16" spans="1:8" ht="30" customHeight="1" x14ac:dyDescent="0.25">
      <c r="A16" s="15" t="s">
        <v>577</v>
      </c>
      <c r="B16" s="206" t="s">
        <v>578</v>
      </c>
      <c r="C16" s="206"/>
      <c r="D16" s="206"/>
      <c r="E16" s="206"/>
    </row>
    <row r="17" spans="1:5" ht="30" customHeight="1" x14ac:dyDescent="0.25">
      <c r="A17" s="15" t="s">
        <v>670</v>
      </c>
      <c r="B17" s="206" t="s">
        <v>671</v>
      </c>
      <c r="C17" s="206"/>
      <c r="D17" s="206"/>
      <c r="E17" s="206"/>
    </row>
    <row r="18" spans="1:5" ht="30" customHeight="1" x14ac:dyDescent="0.25">
      <c r="A18" s="15" t="s">
        <v>308</v>
      </c>
      <c r="B18" s="206" t="s">
        <v>307</v>
      </c>
      <c r="C18" s="206"/>
      <c r="D18" s="206"/>
      <c r="E18" s="206"/>
    </row>
    <row r="19" spans="1:5" x14ac:dyDescent="0.25">
      <c r="A19" s="8"/>
      <c r="B19" s="8"/>
      <c r="C19" s="8"/>
      <c r="D19" s="8"/>
      <c r="E19" s="8"/>
    </row>
    <row r="20" spans="1:5" ht="13.8" x14ac:dyDescent="0.25">
      <c r="A20" s="13" t="s">
        <v>26</v>
      </c>
      <c r="B20" s="8"/>
      <c r="C20" s="8"/>
      <c r="D20" s="8"/>
      <c r="E20" s="8"/>
    </row>
    <row r="21" spans="1:5" ht="13.8" x14ac:dyDescent="0.25">
      <c r="A21" s="12"/>
      <c r="B21" s="209"/>
      <c r="C21" s="209"/>
      <c r="D21" s="209"/>
      <c r="E21" s="209"/>
    </row>
    <row r="22" spans="1:5" ht="32.25" customHeight="1" x14ac:dyDescent="0.25">
      <c r="A22" s="207" t="s">
        <v>292</v>
      </c>
      <c r="B22" s="208"/>
      <c r="C22" s="208"/>
      <c r="D22" s="208"/>
      <c r="E22" s="208"/>
    </row>
    <row r="23" spans="1:5" x14ac:dyDescent="0.25">
      <c r="A23" s="8"/>
      <c r="B23" s="8"/>
      <c r="C23" s="8"/>
      <c r="D23" s="8"/>
      <c r="E23" s="8"/>
    </row>
    <row r="24" spans="1:5" ht="13.8" x14ac:dyDescent="0.25">
      <c r="A24" s="14" t="s">
        <v>27</v>
      </c>
      <c r="B24" s="8"/>
      <c r="C24" s="8"/>
      <c r="D24" s="8"/>
      <c r="E24" s="8"/>
    </row>
    <row r="25" spans="1:5" ht="13.8" x14ac:dyDescent="0.25">
      <c r="A25" s="10"/>
      <c r="B25" s="209"/>
      <c r="C25" s="209"/>
      <c r="D25" s="209"/>
      <c r="E25" s="209"/>
    </row>
    <row r="26" spans="1:5" ht="28.5" customHeight="1" x14ac:dyDescent="0.25">
      <c r="A26" s="207" t="s">
        <v>265</v>
      </c>
      <c r="B26" s="208"/>
      <c r="C26" s="208"/>
      <c r="D26" s="208"/>
      <c r="E26" s="208"/>
    </row>
    <row r="27" spans="1:5" ht="28.5" customHeight="1" x14ac:dyDescent="0.25">
      <c r="A27" s="204" t="s">
        <v>350</v>
      </c>
      <c r="B27" s="204"/>
      <c r="C27" s="204"/>
      <c r="D27" s="204"/>
      <c r="E27" s="204"/>
    </row>
  </sheetData>
  <customSheetViews>
    <customSheetView guid="{5032A364-B81A-48DA-88DA-AB3B86B47EE9}">
      <selection activeCell="A12" sqref="A12"/>
      <pageMargins left="0.7" right="0.7" top="0.75" bottom="0.75" header="0.3" footer="0.3"/>
    </customSheetView>
  </customSheetViews>
  <mergeCells count="18">
    <mergeCell ref="B8:E8"/>
    <mergeCell ref="B9:E9"/>
    <mergeCell ref="B10:E10"/>
    <mergeCell ref="B11:E11"/>
    <mergeCell ref="B7:E7"/>
    <mergeCell ref="A27:E27"/>
    <mergeCell ref="F11:H11"/>
    <mergeCell ref="B15:E15"/>
    <mergeCell ref="A22:E22"/>
    <mergeCell ref="A26:E26"/>
    <mergeCell ref="B12:E12"/>
    <mergeCell ref="B14:E14"/>
    <mergeCell ref="B13:E13"/>
    <mergeCell ref="B18:E18"/>
    <mergeCell ref="B21:E21"/>
    <mergeCell ref="B25:E25"/>
    <mergeCell ref="B16:E16"/>
    <mergeCell ref="B17:E17"/>
  </mergeCells>
  <hyperlinks>
    <hyperlink ref="A8" location="'Annex 1 LV, HV and UMS charges'!A1" display="Annex 1 LV, HV and Unmetered Supplies charges" xr:uid="{00000000-0004-0000-0000-000000000000}"/>
    <hyperlink ref="A9" location="'Annex 2 Designated EHV charges'!A1" display="Annex 2 Designated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8"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6" location="'Residual Charging Bands'!A1" display="Residual Charging Bandings" xr:uid="{00000000-0004-0000-0000-000009000000}"/>
    <hyperlink ref="A17" location="'TNUoS Mapping'!A1" display="TNUoS Mapping" xr:uid="{4C888CCC-7A54-4EFC-91B5-8B4309AB65A5}"/>
  </hyperlinks>
  <pageMargins left="0.70866141732283472" right="0.70866141732283472" top="0.74803149606299213" bottom="0.74803149606299213" header="0.31496062992125984" footer="0.31496062992125984"/>
  <pageSetup paperSize="9" scale="64"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H165"/>
  <sheetViews>
    <sheetView zoomScale="80" zoomScaleNormal="80" zoomScaleSheetLayoutView="100" workbookViewId="0">
      <selection activeCell="B5" sqref="B5:B57"/>
    </sheetView>
  </sheetViews>
  <sheetFormatPr defaultColWidth="9.109375" defaultRowHeight="27.75" customHeight="1" x14ac:dyDescent="0.25"/>
  <cols>
    <col min="1" max="1" width="49" style="58" bestFit="1" customWidth="1"/>
    <col min="2" max="2" width="17.5546875" style="92" customWidth="1"/>
    <col min="3" max="3" width="8.6640625" style="58" customWidth="1"/>
    <col min="4" max="5" width="17.5546875" style="92" customWidth="1"/>
    <col min="6" max="6" width="6.5546875" style="58" customWidth="1"/>
    <col min="7" max="16384" width="9.109375" style="58"/>
  </cols>
  <sheetData>
    <row r="1" spans="1:8" ht="27.75" customHeight="1" x14ac:dyDescent="0.25">
      <c r="A1" s="96" t="s">
        <v>18</v>
      </c>
      <c r="B1" s="264"/>
      <c r="C1" s="264"/>
      <c r="D1" s="182"/>
      <c r="E1" s="182"/>
    </row>
    <row r="2" spans="1:8" ht="35.1" customHeight="1" x14ac:dyDescent="0.25">
      <c r="A2" s="232" t="str">
        <f>Overview!B4&amp; " - Effective from "&amp;Overview!D4&amp;" - "&amp;Overview!E4&amp;" Supplier of Last Resort and Eligible Bad Debt Pass-Through Costs"</f>
        <v>Fulcrum Electricity Assets Ltd - GSP_F - Effective from 1 April 2027 - Final Supplier of Last Resort and Eligible Bad Debt Pass-Through Costs</v>
      </c>
      <c r="B2" s="233"/>
      <c r="C2" s="233"/>
      <c r="D2" s="233"/>
      <c r="E2" s="234"/>
    </row>
    <row r="3" spans="1:8" s="64" customFormat="1" ht="18" x14ac:dyDescent="0.25">
      <c r="A3" s="62"/>
      <c r="B3" s="62"/>
      <c r="C3" s="62"/>
      <c r="D3" s="62"/>
      <c r="E3" s="62"/>
    </row>
    <row r="4" spans="1:8" ht="72" x14ac:dyDescent="0.25">
      <c r="A4" s="75" t="s">
        <v>355</v>
      </c>
      <c r="B4" s="76" t="s">
        <v>443</v>
      </c>
      <c r="C4" s="76" t="s">
        <v>23</v>
      </c>
      <c r="D4" s="76" t="s">
        <v>450</v>
      </c>
      <c r="E4" s="76" t="s">
        <v>675</v>
      </c>
      <c r="H4" s="23"/>
    </row>
    <row r="5" spans="1:8" ht="28.95" customHeight="1" x14ac:dyDescent="0.25">
      <c r="A5" s="78" t="s">
        <v>590</v>
      </c>
      <c r="B5" s="79" t="s">
        <v>959</v>
      </c>
      <c r="C5" s="80" t="s">
        <v>444</v>
      </c>
      <c r="D5" s="183">
        <v>0</v>
      </c>
      <c r="E5" s="203">
        <v>0</v>
      </c>
      <c r="H5" s="23"/>
    </row>
    <row r="6" spans="1:8" ht="28.95" customHeight="1" x14ac:dyDescent="0.25">
      <c r="A6" s="78" t="s">
        <v>593</v>
      </c>
      <c r="B6" s="79" t="s">
        <v>961</v>
      </c>
      <c r="C6" s="80" t="s">
        <v>445</v>
      </c>
      <c r="D6" s="85">
        <v>0</v>
      </c>
      <c r="E6" s="203">
        <v>0</v>
      </c>
      <c r="H6" s="23"/>
    </row>
    <row r="7" spans="1:8" ht="28.95" customHeight="1" x14ac:dyDescent="0.25">
      <c r="A7" s="78" t="s">
        <v>594</v>
      </c>
      <c r="B7" s="79" t="s">
        <v>962</v>
      </c>
      <c r="C7" s="80" t="s">
        <v>445</v>
      </c>
      <c r="D7" s="85">
        <v>0</v>
      </c>
      <c r="E7" s="203">
        <v>0</v>
      </c>
      <c r="H7" s="23"/>
    </row>
    <row r="8" spans="1:8" ht="28.95" customHeight="1" x14ac:dyDescent="0.25">
      <c r="A8" s="78" t="s">
        <v>596</v>
      </c>
      <c r="B8" s="79" t="s">
        <v>963</v>
      </c>
      <c r="C8" s="80" t="s">
        <v>445</v>
      </c>
      <c r="D8" s="85">
        <v>0</v>
      </c>
      <c r="E8" s="203">
        <v>0</v>
      </c>
      <c r="H8" s="23"/>
    </row>
    <row r="9" spans="1:8" ht="28.95" customHeight="1" x14ac:dyDescent="0.25">
      <c r="A9" s="78" t="s">
        <v>598</v>
      </c>
      <c r="B9" s="79" t="s">
        <v>964</v>
      </c>
      <c r="C9" s="80" t="s">
        <v>445</v>
      </c>
      <c r="D9" s="85">
        <v>0</v>
      </c>
      <c r="E9" s="203">
        <v>0</v>
      </c>
      <c r="H9" s="23"/>
    </row>
    <row r="10" spans="1:8" ht="28.95" customHeight="1" x14ac:dyDescent="0.25">
      <c r="A10" s="78" t="s">
        <v>600</v>
      </c>
      <c r="B10" s="79" t="s">
        <v>965</v>
      </c>
      <c r="C10" s="80" t="s">
        <v>445</v>
      </c>
      <c r="D10" s="85">
        <v>0</v>
      </c>
      <c r="E10" s="203">
        <v>0</v>
      </c>
      <c r="H10" s="23"/>
    </row>
    <row r="11" spans="1:8" ht="28.95" customHeight="1" x14ac:dyDescent="0.25">
      <c r="A11" s="151" t="s">
        <v>451</v>
      </c>
      <c r="B11" s="79" t="s">
        <v>995</v>
      </c>
      <c r="C11" s="80">
        <v>0</v>
      </c>
      <c r="D11" s="85">
        <v>0</v>
      </c>
      <c r="E11" s="203">
        <v>0</v>
      </c>
      <c r="H11" s="23"/>
    </row>
    <row r="12" spans="1:8" ht="28.95" customHeight="1" x14ac:dyDescent="0.25">
      <c r="A12" s="151" t="s">
        <v>452</v>
      </c>
      <c r="B12" s="79" t="s">
        <v>996</v>
      </c>
      <c r="C12" s="80">
        <v>0</v>
      </c>
      <c r="D12" s="85">
        <v>0</v>
      </c>
      <c r="E12" s="203">
        <v>0</v>
      </c>
      <c r="H12" s="23"/>
    </row>
    <row r="13" spans="1:8" ht="28.95" customHeight="1" x14ac:dyDescent="0.25">
      <c r="A13" s="151" t="s">
        <v>453</v>
      </c>
      <c r="B13" s="79" t="s">
        <v>997</v>
      </c>
      <c r="C13" s="80">
        <v>0</v>
      </c>
      <c r="D13" s="85">
        <v>0</v>
      </c>
      <c r="E13" s="203">
        <v>0</v>
      </c>
      <c r="H13" s="23"/>
    </row>
    <row r="14" spans="1:8" ht="28.95" customHeight="1" x14ac:dyDescent="0.25">
      <c r="A14" s="151" t="s">
        <v>454</v>
      </c>
      <c r="B14" s="79" t="s">
        <v>998</v>
      </c>
      <c r="C14" s="80">
        <v>0</v>
      </c>
      <c r="D14" s="85">
        <v>0</v>
      </c>
      <c r="E14" s="203">
        <v>0</v>
      </c>
      <c r="H14" s="23"/>
    </row>
    <row r="15" spans="1:8" ht="28.95" customHeight="1" x14ac:dyDescent="0.25">
      <c r="A15" s="155" t="s">
        <v>455</v>
      </c>
      <c r="B15" s="79" t="s">
        <v>999</v>
      </c>
      <c r="C15" s="80">
        <v>0</v>
      </c>
      <c r="D15" s="85">
        <v>0</v>
      </c>
      <c r="E15" s="203">
        <v>0</v>
      </c>
      <c r="H15" s="23"/>
    </row>
    <row r="16" spans="1:8" ht="28.95" customHeight="1" x14ac:dyDescent="0.25">
      <c r="A16" s="155" t="s">
        <v>456</v>
      </c>
      <c r="B16" s="79" t="s">
        <v>972</v>
      </c>
      <c r="C16" s="80">
        <v>0</v>
      </c>
      <c r="D16" s="85">
        <v>0</v>
      </c>
      <c r="E16" s="203">
        <v>0</v>
      </c>
      <c r="H16" s="23"/>
    </row>
    <row r="17" spans="1:8" ht="28.95" customHeight="1" x14ac:dyDescent="0.25">
      <c r="A17" s="155" t="s">
        <v>457</v>
      </c>
      <c r="B17" s="79" t="s">
        <v>973</v>
      </c>
      <c r="C17" s="80">
        <v>0</v>
      </c>
      <c r="D17" s="85">
        <v>0</v>
      </c>
      <c r="E17" s="203">
        <v>0</v>
      </c>
      <c r="H17" s="23"/>
    </row>
    <row r="18" spans="1:8" ht="28.95" customHeight="1" x14ac:dyDescent="0.25">
      <c r="A18" s="155" t="s">
        <v>458</v>
      </c>
      <c r="B18" s="79" t="s">
        <v>974</v>
      </c>
      <c r="C18" s="80">
        <v>0</v>
      </c>
      <c r="D18" s="85">
        <v>0</v>
      </c>
      <c r="E18" s="203">
        <v>0</v>
      </c>
      <c r="H18" s="23"/>
    </row>
    <row r="19" spans="1:8" ht="28.95" customHeight="1" x14ac:dyDescent="0.25">
      <c r="A19" s="155" t="s">
        <v>459</v>
      </c>
      <c r="B19" s="79" t="s">
        <v>975</v>
      </c>
      <c r="C19" s="80">
        <v>0</v>
      </c>
      <c r="D19" s="85">
        <v>0</v>
      </c>
      <c r="E19" s="203">
        <v>0</v>
      </c>
      <c r="H19" s="23"/>
    </row>
    <row r="20" spans="1:8" ht="28.95" customHeight="1" x14ac:dyDescent="0.25">
      <c r="A20" s="155" t="s">
        <v>460</v>
      </c>
      <c r="B20" s="79" t="s">
        <v>976</v>
      </c>
      <c r="C20" s="80">
        <v>0</v>
      </c>
      <c r="D20" s="85">
        <v>0</v>
      </c>
      <c r="E20" s="203">
        <v>0</v>
      </c>
      <c r="H20" s="23"/>
    </row>
    <row r="21" spans="1:8" ht="28.95" customHeight="1" x14ac:dyDescent="0.25">
      <c r="A21" s="155" t="s">
        <v>461</v>
      </c>
      <c r="B21" s="79" t="s">
        <v>977</v>
      </c>
      <c r="C21" s="80">
        <v>0</v>
      </c>
      <c r="D21" s="85">
        <v>0</v>
      </c>
      <c r="E21" s="203">
        <v>0</v>
      </c>
      <c r="H21" s="23"/>
    </row>
    <row r="22" spans="1:8" ht="28.95" customHeight="1" x14ac:dyDescent="0.25">
      <c r="A22" s="155" t="s">
        <v>462</v>
      </c>
      <c r="B22" s="79" t="s">
        <v>978</v>
      </c>
      <c r="C22" s="80">
        <v>0</v>
      </c>
      <c r="D22" s="85">
        <v>0</v>
      </c>
      <c r="E22" s="203">
        <v>0</v>
      </c>
      <c r="H22" s="23"/>
    </row>
    <row r="23" spans="1:8" ht="28.95" customHeight="1" x14ac:dyDescent="0.25">
      <c r="A23" s="151" t="s">
        <v>463</v>
      </c>
      <c r="B23" s="79" t="s">
        <v>979</v>
      </c>
      <c r="C23" s="80">
        <v>0</v>
      </c>
      <c r="D23" s="85">
        <v>0</v>
      </c>
      <c r="E23" s="203">
        <v>0</v>
      </c>
      <c r="H23" s="23"/>
    </row>
    <row r="24" spans="1:8" ht="28.95" customHeight="1" x14ac:dyDescent="0.25">
      <c r="A24" s="151" t="s">
        <v>464</v>
      </c>
      <c r="B24" s="79" t="s">
        <v>980</v>
      </c>
      <c r="C24" s="80">
        <v>0</v>
      </c>
      <c r="D24" s="85">
        <v>0</v>
      </c>
      <c r="E24" s="203">
        <v>0</v>
      </c>
      <c r="H24" s="23"/>
    </row>
    <row r="25" spans="1:8" ht="28.95" customHeight="1" x14ac:dyDescent="0.25">
      <c r="A25" s="151" t="s">
        <v>465</v>
      </c>
      <c r="B25" s="79" t="s">
        <v>981</v>
      </c>
      <c r="C25" s="80">
        <v>0</v>
      </c>
      <c r="D25" s="85">
        <v>0</v>
      </c>
      <c r="E25" s="203">
        <v>0</v>
      </c>
      <c r="H25" s="23"/>
    </row>
    <row r="26" spans="1:8" ht="28.95" customHeight="1" x14ac:dyDescent="0.25">
      <c r="A26" s="151" t="s">
        <v>620</v>
      </c>
      <c r="B26" s="79" t="s">
        <v>987</v>
      </c>
      <c r="C26" s="80" t="s">
        <v>444</v>
      </c>
      <c r="D26" s="183">
        <v>0</v>
      </c>
      <c r="E26" s="203">
        <v>0</v>
      </c>
      <c r="H26" s="23"/>
    </row>
    <row r="27" spans="1:8" ht="28.95" customHeight="1" x14ac:dyDescent="0.25">
      <c r="A27" s="151" t="s">
        <v>622</v>
      </c>
      <c r="B27" s="79" t="s">
        <v>989</v>
      </c>
      <c r="C27" s="80" t="s">
        <v>445</v>
      </c>
      <c r="D27" s="85">
        <v>0</v>
      </c>
      <c r="E27" s="203">
        <v>0</v>
      </c>
      <c r="H27" s="23"/>
    </row>
    <row r="28" spans="1:8" ht="28.95" customHeight="1" x14ac:dyDescent="0.25">
      <c r="A28" s="151" t="s">
        <v>623</v>
      </c>
      <c r="B28" s="79" t="s">
        <v>990</v>
      </c>
      <c r="C28" s="80" t="s">
        <v>445</v>
      </c>
      <c r="D28" s="85">
        <v>0</v>
      </c>
      <c r="E28" s="203">
        <v>0</v>
      </c>
      <c r="H28" s="23"/>
    </row>
    <row r="29" spans="1:8" ht="28.95" customHeight="1" x14ac:dyDescent="0.25">
      <c r="A29" s="151" t="s">
        <v>624</v>
      </c>
      <c r="B29" s="79" t="s">
        <v>991</v>
      </c>
      <c r="C29" s="80" t="s">
        <v>445</v>
      </c>
      <c r="D29" s="85">
        <v>0</v>
      </c>
      <c r="E29" s="203">
        <v>0</v>
      </c>
      <c r="H29" s="23"/>
    </row>
    <row r="30" spans="1:8" ht="28.95" customHeight="1" x14ac:dyDescent="0.25">
      <c r="A30" s="151" t="s">
        <v>625</v>
      </c>
      <c r="B30" s="79" t="s">
        <v>992</v>
      </c>
      <c r="C30" s="80" t="s">
        <v>445</v>
      </c>
      <c r="D30" s="85">
        <v>0</v>
      </c>
      <c r="E30" s="203">
        <v>0</v>
      </c>
      <c r="H30" s="23"/>
    </row>
    <row r="31" spans="1:8" ht="28.95" customHeight="1" x14ac:dyDescent="0.25">
      <c r="A31" s="151" t="s">
        <v>626</v>
      </c>
      <c r="B31" s="79" t="s">
        <v>993</v>
      </c>
      <c r="C31" s="80" t="s">
        <v>445</v>
      </c>
      <c r="D31" s="85">
        <v>0</v>
      </c>
      <c r="E31" s="203">
        <v>0</v>
      </c>
      <c r="H31" s="23"/>
    </row>
    <row r="32" spans="1:8" ht="28.95" customHeight="1" x14ac:dyDescent="0.25">
      <c r="A32" s="151" t="s">
        <v>466</v>
      </c>
      <c r="B32" s="79" t="s">
        <v>995</v>
      </c>
      <c r="C32" s="80">
        <v>0</v>
      </c>
      <c r="D32" s="85">
        <v>0</v>
      </c>
      <c r="E32" s="203">
        <v>0</v>
      </c>
      <c r="H32" s="23"/>
    </row>
    <row r="33" spans="1:8" ht="28.95" customHeight="1" x14ac:dyDescent="0.25">
      <c r="A33" s="151" t="s">
        <v>467</v>
      </c>
      <c r="B33" s="79" t="s">
        <v>996</v>
      </c>
      <c r="C33" s="80">
        <v>0</v>
      </c>
      <c r="D33" s="85">
        <v>0</v>
      </c>
      <c r="E33" s="203">
        <v>0</v>
      </c>
      <c r="H33" s="23"/>
    </row>
    <row r="34" spans="1:8" ht="28.95" customHeight="1" x14ac:dyDescent="0.25">
      <c r="A34" s="151" t="s">
        <v>468</v>
      </c>
      <c r="B34" s="79" t="s">
        <v>997</v>
      </c>
      <c r="C34" s="80">
        <v>0</v>
      </c>
      <c r="D34" s="85">
        <v>0</v>
      </c>
      <c r="E34" s="203">
        <v>0</v>
      </c>
      <c r="H34" s="23"/>
    </row>
    <row r="35" spans="1:8" ht="28.95" customHeight="1" x14ac:dyDescent="0.25">
      <c r="A35" s="151" t="s">
        <v>469</v>
      </c>
      <c r="B35" s="79" t="s">
        <v>998</v>
      </c>
      <c r="C35" s="80">
        <v>0</v>
      </c>
      <c r="D35" s="85">
        <v>0</v>
      </c>
      <c r="E35" s="203">
        <v>0</v>
      </c>
      <c r="H35" s="23"/>
    </row>
    <row r="36" spans="1:8" ht="28.95" customHeight="1" x14ac:dyDescent="0.25">
      <c r="A36" s="151" t="s">
        <v>470</v>
      </c>
      <c r="B36" s="79" t="s">
        <v>999</v>
      </c>
      <c r="C36" s="80">
        <v>0</v>
      </c>
      <c r="D36" s="85">
        <v>0</v>
      </c>
      <c r="E36" s="203">
        <v>0</v>
      </c>
      <c r="H36" s="23"/>
    </row>
    <row r="37" spans="1:8" ht="28.95" customHeight="1" x14ac:dyDescent="0.25">
      <c r="A37" s="155" t="s">
        <v>627</v>
      </c>
      <c r="B37" s="79" t="s">
        <v>1003</v>
      </c>
      <c r="C37" s="80" t="s">
        <v>444</v>
      </c>
      <c r="D37" s="183">
        <v>0</v>
      </c>
      <c r="E37" s="203">
        <v>0</v>
      </c>
      <c r="H37" s="23"/>
    </row>
    <row r="38" spans="1:8" ht="28.95" customHeight="1" x14ac:dyDescent="0.25">
      <c r="A38" s="151" t="s">
        <v>628</v>
      </c>
      <c r="B38" s="79" t="s">
        <v>1005</v>
      </c>
      <c r="C38" s="80" t="s">
        <v>445</v>
      </c>
      <c r="D38" s="85">
        <v>0</v>
      </c>
      <c r="E38" s="203">
        <v>0</v>
      </c>
      <c r="H38" s="23"/>
    </row>
    <row r="39" spans="1:8" ht="28.95" customHeight="1" x14ac:dyDescent="0.25">
      <c r="A39" s="151" t="s">
        <v>629</v>
      </c>
      <c r="B39" s="79" t="s">
        <v>1006</v>
      </c>
      <c r="C39" s="80" t="s">
        <v>445</v>
      </c>
      <c r="D39" s="85">
        <v>0</v>
      </c>
      <c r="E39" s="203">
        <v>0</v>
      </c>
      <c r="H39" s="23"/>
    </row>
    <row r="40" spans="1:8" ht="28.95" customHeight="1" x14ac:dyDescent="0.25">
      <c r="A40" s="151" t="s">
        <v>630</v>
      </c>
      <c r="B40" s="79" t="s">
        <v>1007</v>
      </c>
      <c r="C40" s="80" t="s">
        <v>445</v>
      </c>
      <c r="D40" s="85">
        <v>0</v>
      </c>
      <c r="E40" s="203">
        <v>0</v>
      </c>
      <c r="H40" s="23"/>
    </row>
    <row r="41" spans="1:8" ht="28.95" customHeight="1" x14ac:dyDescent="0.25">
      <c r="A41" s="151" t="s">
        <v>631</v>
      </c>
      <c r="B41" s="79" t="s">
        <v>1008</v>
      </c>
      <c r="C41" s="80" t="s">
        <v>445</v>
      </c>
      <c r="D41" s="85">
        <v>0</v>
      </c>
      <c r="E41" s="203">
        <v>0</v>
      </c>
      <c r="H41" s="23"/>
    </row>
    <row r="42" spans="1:8" ht="28.95" customHeight="1" x14ac:dyDescent="0.25">
      <c r="A42" s="151" t="s">
        <v>632</v>
      </c>
      <c r="B42" s="79" t="s">
        <v>1009</v>
      </c>
      <c r="C42" s="80" t="s">
        <v>445</v>
      </c>
      <c r="D42" s="85">
        <v>0</v>
      </c>
      <c r="E42" s="203">
        <v>0</v>
      </c>
      <c r="H42" s="23"/>
    </row>
    <row r="43" spans="1:8" ht="28.95" customHeight="1" x14ac:dyDescent="0.25">
      <c r="A43" s="151" t="s">
        <v>472</v>
      </c>
      <c r="B43" s="79" t="s">
        <v>1011</v>
      </c>
      <c r="C43" s="80">
        <v>0</v>
      </c>
      <c r="D43" s="85">
        <v>0</v>
      </c>
      <c r="E43" s="203">
        <v>0</v>
      </c>
      <c r="H43" s="23"/>
    </row>
    <row r="44" spans="1:8" ht="28.95" customHeight="1" x14ac:dyDescent="0.25">
      <c r="A44" s="151" t="s">
        <v>473</v>
      </c>
      <c r="B44" s="79" t="s">
        <v>1012</v>
      </c>
      <c r="C44" s="80">
        <v>0</v>
      </c>
      <c r="D44" s="85">
        <v>0</v>
      </c>
      <c r="E44" s="203">
        <v>0</v>
      </c>
      <c r="H44" s="23"/>
    </row>
    <row r="45" spans="1:8" ht="28.95" customHeight="1" x14ac:dyDescent="0.25">
      <c r="A45" s="151" t="s">
        <v>474</v>
      </c>
      <c r="B45" s="79" t="s">
        <v>1013</v>
      </c>
      <c r="C45" s="80">
        <v>0</v>
      </c>
      <c r="D45" s="85">
        <v>0</v>
      </c>
      <c r="E45" s="203">
        <v>0</v>
      </c>
      <c r="H45" s="23"/>
    </row>
    <row r="46" spans="1:8" ht="28.95" customHeight="1" x14ac:dyDescent="0.25">
      <c r="A46" s="151" t="s">
        <v>475</v>
      </c>
      <c r="B46" s="79" t="s">
        <v>1014</v>
      </c>
      <c r="C46" s="80">
        <v>0</v>
      </c>
      <c r="D46" s="85">
        <v>0</v>
      </c>
      <c r="E46" s="203">
        <v>0</v>
      </c>
      <c r="H46" s="23"/>
    </row>
    <row r="47" spans="1:8" ht="28.95" customHeight="1" x14ac:dyDescent="0.25">
      <c r="A47" s="151" t="s">
        <v>476</v>
      </c>
      <c r="B47" s="79" t="s">
        <v>1015</v>
      </c>
      <c r="C47" s="80">
        <v>0</v>
      </c>
      <c r="D47" s="85">
        <v>0</v>
      </c>
      <c r="E47" s="203">
        <v>0</v>
      </c>
      <c r="H47" s="23"/>
    </row>
    <row r="48" spans="1:8" ht="28.95" customHeight="1" x14ac:dyDescent="0.25">
      <c r="A48" s="151" t="s">
        <v>477</v>
      </c>
      <c r="B48" s="79" t="s">
        <v>972</v>
      </c>
      <c r="C48" s="80">
        <v>0</v>
      </c>
      <c r="D48" s="85">
        <v>0</v>
      </c>
      <c r="E48" s="203">
        <v>0</v>
      </c>
      <c r="H48" s="23"/>
    </row>
    <row r="49" spans="1:8" ht="28.95" customHeight="1" x14ac:dyDescent="0.25">
      <c r="A49" s="151" t="s">
        <v>478</v>
      </c>
      <c r="B49" s="79" t="s">
        <v>973</v>
      </c>
      <c r="C49" s="80">
        <v>0</v>
      </c>
      <c r="D49" s="85">
        <v>0</v>
      </c>
      <c r="E49" s="203">
        <v>0</v>
      </c>
      <c r="H49" s="23"/>
    </row>
    <row r="50" spans="1:8" ht="28.95" customHeight="1" x14ac:dyDescent="0.25">
      <c r="A50" s="151" t="s">
        <v>479</v>
      </c>
      <c r="B50" s="79" t="s">
        <v>974</v>
      </c>
      <c r="C50" s="80">
        <v>0</v>
      </c>
      <c r="D50" s="85">
        <v>0</v>
      </c>
      <c r="E50" s="203">
        <v>0</v>
      </c>
      <c r="H50" s="23"/>
    </row>
    <row r="51" spans="1:8" ht="28.95" customHeight="1" x14ac:dyDescent="0.25">
      <c r="A51" s="151" t="s">
        <v>480</v>
      </c>
      <c r="B51" s="79" t="s">
        <v>975</v>
      </c>
      <c r="C51" s="80">
        <v>0</v>
      </c>
      <c r="D51" s="85">
        <v>0</v>
      </c>
      <c r="E51" s="203">
        <v>0</v>
      </c>
      <c r="H51" s="23"/>
    </row>
    <row r="52" spans="1:8" ht="28.95" customHeight="1" x14ac:dyDescent="0.25">
      <c r="A52" s="151" t="s">
        <v>481</v>
      </c>
      <c r="B52" s="79" t="s">
        <v>976</v>
      </c>
      <c r="C52" s="80">
        <v>0</v>
      </c>
      <c r="D52" s="85">
        <v>0</v>
      </c>
      <c r="E52" s="203">
        <v>0</v>
      </c>
      <c r="H52" s="23"/>
    </row>
    <row r="53" spans="1:8" ht="28.95" customHeight="1" x14ac:dyDescent="0.25">
      <c r="A53" s="151" t="s">
        <v>482</v>
      </c>
      <c r="B53" s="79" t="s">
        <v>977</v>
      </c>
      <c r="C53" s="80">
        <v>0</v>
      </c>
      <c r="D53" s="85">
        <v>0</v>
      </c>
      <c r="E53" s="203">
        <v>0</v>
      </c>
      <c r="H53" s="23"/>
    </row>
    <row r="54" spans="1:8" ht="28.95" customHeight="1" x14ac:dyDescent="0.25">
      <c r="A54" s="151" t="s">
        <v>483</v>
      </c>
      <c r="B54" s="79" t="s">
        <v>978</v>
      </c>
      <c r="C54" s="80">
        <v>0</v>
      </c>
      <c r="D54" s="85">
        <v>0</v>
      </c>
      <c r="E54" s="203">
        <v>0</v>
      </c>
      <c r="H54" s="23"/>
    </row>
    <row r="55" spans="1:8" ht="28.95" customHeight="1" x14ac:dyDescent="0.25">
      <c r="A55" s="151" t="s">
        <v>484</v>
      </c>
      <c r="B55" s="79" t="s">
        <v>979</v>
      </c>
      <c r="C55" s="80">
        <v>0</v>
      </c>
      <c r="D55" s="85">
        <v>0</v>
      </c>
      <c r="E55" s="203">
        <v>0</v>
      </c>
      <c r="H55" s="23"/>
    </row>
    <row r="56" spans="1:8" ht="28.95" customHeight="1" x14ac:dyDescent="0.25">
      <c r="A56" s="151" t="s">
        <v>485</v>
      </c>
      <c r="B56" s="79" t="s">
        <v>980</v>
      </c>
      <c r="C56" s="80">
        <v>0</v>
      </c>
      <c r="D56" s="85">
        <v>0</v>
      </c>
      <c r="E56" s="203">
        <v>0</v>
      </c>
      <c r="H56" s="23"/>
    </row>
    <row r="57" spans="1:8" ht="28.95" customHeight="1" x14ac:dyDescent="0.25">
      <c r="A57" s="151" t="s">
        <v>486</v>
      </c>
      <c r="B57" s="79" t="s">
        <v>981</v>
      </c>
      <c r="C57" s="80">
        <v>0</v>
      </c>
      <c r="D57" s="85">
        <v>0</v>
      </c>
      <c r="E57" s="203">
        <v>0</v>
      </c>
      <c r="H57" s="23"/>
    </row>
    <row r="58" spans="1:8" ht="28.95" customHeight="1" x14ac:dyDescent="0.25">
      <c r="A58" s="151" t="s">
        <v>633</v>
      </c>
      <c r="B58" s="79"/>
      <c r="C58" s="80" t="s">
        <v>444</v>
      </c>
      <c r="D58" s="183">
        <v>0</v>
      </c>
      <c r="E58" s="203">
        <v>0</v>
      </c>
      <c r="H58" s="23"/>
    </row>
    <row r="59" spans="1:8" ht="28.95" customHeight="1" x14ac:dyDescent="0.25">
      <c r="A59" s="151" t="s">
        <v>635</v>
      </c>
      <c r="B59" s="79"/>
      <c r="C59" s="80" t="s">
        <v>445</v>
      </c>
      <c r="D59" s="85">
        <v>0</v>
      </c>
      <c r="E59" s="203">
        <v>0</v>
      </c>
      <c r="H59" s="23"/>
    </row>
    <row r="60" spans="1:8" ht="28.95" customHeight="1" x14ac:dyDescent="0.25">
      <c r="A60" s="151" t="s">
        <v>636</v>
      </c>
      <c r="B60" s="79"/>
      <c r="C60" s="80" t="s">
        <v>445</v>
      </c>
      <c r="D60" s="85">
        <v>0</v>
      </c>
      <c r="E60" s="203">
        <v>0</v>
      </c>
      <c r="H60" s="23"/>
    </row>
    <row r="61" spans="1:8" ht="28.95" customHeight="1" x14ac:dyDescent="0.25">
      <c r="A61" s="151" t="s">
        <v>637</v>
      </c>
      <c r="B61" s="79"/>
      <c r="C61" s="80" t="s">
        <v>445</v>
      </c>
      <c r="D61" s="85">
        <v>0</v>
      </c>
      <c r="E61" s="203">
        <v>0</v>
      </c>
      <c r="H61" s="23"/>
    </row>
    <row r="62" spans="1:8" ht="28.95" customHeight="1" x14ac:dyDescent="0.25">
      <c r="A62" s="151" t="s">
        <v>638</v>
      </c>
      <c r="B62" s="79"/>
      <c r="C62" s="80" t="s">
        <v>445</v>
      </c>
      <c r="D62" s="85">
        <v>0</v>
      </c>
      <c r="E62" s="203">
        <v>0</v>
      </c>
      <c r="H62" s="23"/>
    </row>
    <row r="63" spans="1:8" ht="28.95" customHeight="1" x14ac:dyDescent="0.25">
      <c r="A63" s="151" t="s">
        <v>639</v>
      </c>
      <c r="B63" s="79"/>
      <c r="C63" s="80" t="s">
        <v>445</v>
      </c>
      <c r="D63" s="85">
        <v>0</v>
      </c>
      <c r="E63" s="203">
        <v>0</v>
      </c>
      <c r="H63" s="23"/>
    </row>
    <row r="64" spans="1:8" ht="28.95" customHeight="1" x14ac:dyDescent="0.25">
      <c r="A64" s="151" t="s">
        <v>487</v>
      </c>
      <c r="B64" s="79"/>
      <c r="C64" s="80">
        <v>0</v>
      </c>
      <c r="D64" s="85">
        <v>0</v>
      </c>
      <c r="E64" s="203">
        <v>0</v>
      </c>
      <c r="H64" s="23"/>
    </row>
    <row r="65" spans="1:8" ht="28.95" customHeight="1" x14ac:dyDescent="0.25">
      <c r="A65" s="151" t="s">
        <v>488</v>
      </c>
      <c r="B65" s="79"/>
      <c r="C65" s="80">
        <v>0</v>
      </c>
      <c r="D65" s="85">
        <v>0</v>
      </c>
      <c r="E65" s="203">
        <v>0</v>
      </c>
      <c r="H65" s="23"/>
    </row>
    <row r="66" spans="1:8" ht="28.95" customHeight="1" x14ac:dyDescent="0.25">
      <c r="A66" s="151" t="s">
        <v>489</v>
      </c>
      <c r="B66" s="79"/>
      <c r="C66" s="80">
        <v>0</v>
      </c>
      <c r="D66" s="85">
        <v>0</v>
      </c>
      <c r="E66" s="203">
        <v>0</v>
      </c>
      <c r="H66" s="23"/>
    </row>
    <row r="67" spans="1:8" ht="28.95" customHeight="1" x14ac:dyDescent="0.25">
      <c r="A67" s="151" t="s">
        <v>490</v>
      </c>
      <c r="B67" s="79"/>
      <c r="C67" s="80">
        <v>0</v>
      </c>
      <c r="D67" s="85">
        <v>0</v>
      </c>
      <c r="E67" s="203">
        <v>0</v>
      </c>
      <c r="H67" s="23"/>
    </row>
    <row r="68" spans="1:8" ht="28.95" customHeight="1" x14ac:dyDescent="0.25">
      <c r="A68" s="151" t="s">
        <v>491</v>
      </c>
      <c r="B68" s="79"/>
      <c r="C68" s="80">
        <v>0</v>
      </c>
      <c r="D68" s="85">
        <v>0</v>
      </c>
      <c r="E68" s="203">
        <v>0</v>
      </c>
      <c r="H68" s="23"/>
    </row>
    <row r="69" spans="1:8" ht="28.95" customHeight="1" x14ac:dyDescent="0.25">
      <c r="A69" s="151" t="s">
        <v>492</v>
      </c>
      <c r="B69" s="79"/>
      <c r="C69" s="80">
        <v>0</v>
      </c>
      <c r="D69" s="85">
        <v>0</v>
      </c>
      <c r="E69" s="203">
        <v>0</v>
      </c>
      <c r="H69" s="23"/>
    </row>
    <row r="70" spans="1:8" ht="28.95" customHeight="1" x14ac:dyDescent="0.25">
      <c r="A70" s="151" t="s">
        <v>493</v>
      </c>
      <c r="B70" s="79"/>
      <c r="C70" s="80">
        <v>0</v>
      </c>
      <c r="D70" s="85">
        <v>0</v>
      </c>
      <c r="E70" s="203">
        <v>0</v>
      </c>
      <c r="H70" s="23"/>
    </row>
    <row r="71" spans="1:8" ht="28.95" customHeight="1" x14ac:dyDescent="0.25">
      <c r="A71" s="151" t="s">
        <v>494</v>
      </c>
      <c r="B71" s="79"/>
      <c r="C71" s="80">
        <v>0</v>
      </c>
      <c r="D71" s="85">
        <v>0</v>
      </c>
      <c r="E71" s="203">
        <v>0</v>
      </c>
      <c r="H71" s="23"/>
    </row>
    <row r="72" spans="1:8" ht="28.95" customHeight="1" x14ac:dyDescent="0.25">
      <c r="A72" s="151" t="s">
        <v>495</v>
      </c>
      <c r="B72" s="79"/>
      <c r="C72" s="80">
        <v>0</v>
      </c>
      <c r="D72" s="85">
        <v>0</v>
      </c>
      <c r="E72" s="203">
        <v>0</v>
      </c>
      <c r="H72" s="23"/>
    </row>
    <row r="73" spans="1:8" ht="28.95" customHeight="1" x14ac:dyDescent="0.25">
      <c r="A73" s="151" t="s">
        <v>496</v>
      </c>
      <c r="B73" s="79"/>
      <c r="C73" s="80">
        <v>0</v>
      </c>
      <c r="D73" s="85">
        <v>0</v>
      </c>
      <c r="E73" s="203">
        <v>0</v>
      </c>
      <c r="H73" s="23"/>
    </row>
    <row r="74" spans="1:8" ht="28.95" customHeight="1" x14ac:dyDescent="0.25">
      <c r="A74" s="151" t="s">
        <v>497</v>
      </c>
      <c r="B74" s="79"/>
      <c r="C74" s="80">
        <v>0</v>
      </c>
      <c r="D74" s="85">
        <v>0</v>
      </c>
      <c r="E74" s="203">
        <v>0</v>
      </c>
      <c r="H74" s="23"/>
    </row>
    <row r="75" spans="1:8" ht="28.95" customHeight="1" x14ac:dyDescent="0.25">
      <c r="A75" s="151" t="s">
        <v>498</v>
      </c>
      <c r="B75" s="79"/>
      <c r="C75" s="80">
        <v>0</v>
      </c>
      <c r="D75" s="85">
        <v>0</v>
      </c>
      <c r="E75" s="203">
        <v>0</v>
      </c>
      <c r="H75" s="23"/>
    </row>
    <row r="76" spans="1:8" ht="28.95" customHeight="1" x14ac:dyDescent="0.25">
      <c r="A76" s="151" t="s">
        <v>499</v>
      </c>
      <c r="B76" s="79"/>
      <c r="C76" s="80">
        <v>0</v>
      </c>
      <c r="D76" s="85">
        <v>0</v>
      </c>
      <c r="E76" s="203">
        <v>0</v>
      </c>
      <c r="H76" s="23"/>
    </row>
    <row r="77" spans="1:8" ht="28.95" customHeight="1" x14ac:dyDescent="0.25">
      <c r="A77" s="151" t="s">
        <v>500</v>
      </c>
      <c r="B77" s="79"/>
      <c r="C77" s="80">
        <v>0</v>
      </c>
      <c r="D77" s="85">
        <v>0</v>
      </c>
      <c r="E77" s="203">
        <v>0</v>
      </c>
      <c r="H77" s="23"/>
    </row>
    <row r="78" spans="1:8" ht="28.95" customHeight="1" x14ac:dyDescent="0.25">
      <c r="A78" s="151" t="s">
        <v>501</v>
      </c>
      <c r="B78" s="79"/>
      <c r="C78" s="80">
        <v>0</v>
      </c>
      <c r="D78" s="85">
        <v>0</v>
      </c>
      <c r="E78" s="203">
        <v>0</v>
      </c>
      <c r="H78" s="23"/>
    </row>
    <row r="79" spans="1:8" ht="28.95" customHeight="1" x14ac:dyDescent="0.25">
      <c r="A79" s="151" t="s">
        <v>640</v>
      </c>
      <c r="B79" s="79"/>
      <c r="C79" s="80" t="s">
        <v>444</v>
      </c>
      <c r="D79" s="183">
        <v>0</v>
      </c>
      <c r="E79" s="203">
        <v>0</v>
      </c>
      <c r="H79" s="23"/>
    </row>
    <row r="80" spans="1:8" ht="28.95" customHeight="1" x14ac:dyDescent="0.25">
      <c r="A80" s="151" t="s">
        <v>642</v>
      </c>
      <c r="B80" s="79"/>
      <c r="C80" s="80" t="s">
        <v>445</v>
      </c>
      <c r="D80" s="85">
        <v>0</v>
      </c>
      <c r="E80" s="203">
        <v>0</v>
      </c>
      <c r="H80" s="23"/>
    </row>
    <row r="81" spans="1:8" ht="28.95" customHeight="1" x14ac:dyDescent="0.25">
      <c r="A81" s="151" t="s">
        <v>643</v>
      </c>
      <c r="B81" s="79"/>
      <c r="C81" s="80" t="s">
        <v>445</v>
      </c>
      <c r="D81" s="85">
        <v>0</v>
      </c>
      <c r="E81" s="203">
        <v>0</v>
      </c>
      <c r="H81" s="23"/>
    </row>
    <row r="82" spans="1:8" ht="28.95" customHeight="1" x14ac:dyDescent="0.25">
      <c r="A82" s="151" t="s">
        <v>644</v>
      </c>
      <c r="B82" s="79"/>
      <c r="C82" s="80" t="s">
        <v>445</v>
      </c>
      <c r="D82" s="85">
        <v>0</v>
      </c>
      <c r="E82" s="203">
        <v>0</v>
      </c>
      <c r="H82" s="23"/>
    </row>
    <row r="83" spans="1:8" ht="28.95" customHeight="1" x14ac:dyDescent="0.25">
      <c r="A83" s="151" t="s">
        <v>645</v>
      </c>
      <c r="B83" s="79"/>
      <c r="C83" s="80" t="s">
        <v>445</v>
      </c>
      <c r="D83" s="85">
        <v>0</v>
      </c>
      <c r="E83" s="203">
        <v>0</v>
      </c>
      <c r="H83" s="23"/>
    </row>
    <row r="84" spans="1:8" ht="28.95" customHeight="1" x14ac:dyDescent="0.25">
      <c r="A84" s="151" t="s">
        <v>646</v>
      </c>
      <c r="B84" s="79"/>
      <c r="C84" s="80" t="s">
        <v>445</v>
      </c>
      <c r="D84" s="85">
        <v>0</v>
      </c>
      <c r="E84" s="203">
        <v>0</v>
      </c>
      <c r="H84" s="23"/>
    </row>
    <row r="85" spans="1:8" ht="28.95" customHeight="1" x14ac:dyDescent="0.25">
      <c r="A85" s="151" t="s">
        <v>502</v>
      </c>
      <c r="B85" s="79"/>
      <c r="C85" s="80">
        <v>0</v>
      </c>
      <c r="D85" s="85">
        <v>0</v>
      </c>
      <c r="E85" s="203">
        <v>0</v>
      </c>
      <c r="H85" s="23"/>
    </row>
    <row r="86" spans="1:8" ht="28.95" customHeight="1" x14ac:dyDescent="0.25">
      <c r="A86" s="151" t="s">
        <v>503</v>
      </c>
      <c r="B86" s="79"/>
      <c r="C86" s="80">
        <v>0</v>
      </c>
      <c r="D86" s="85">
        <v>0</v>
      </c>
      <c r="E86" s="203">
        <v>0</v>
      </c>
      <c r="H86" s="23"/>
    </row>
    <row r="87" spans="1:8" ht="28.95" customHeight="1" x14ac:dyDescent="0.25">
      <c r="A87" s="151" t="s">
        <v>504</v>
      </c>
      <c r="B87" s="79"/>
      <c r="C87" s="80">
        <v>0</v>
      </c>
      <c r="D87" s="85">
        <v>0</v>
      </c>
      <c r="E87" s="203">
        <v>0</v>
      </c>
      <c r="H87" s="23"/>
    </row>
    <row r="88" spans="1:8" ht="28.95" customHeight="1" x14ac:dyDescent="0.25">
      <c r="A88" s="151" t="s">
        <v>505</v>
      </c>
      <c r="B88" s="79"/>
      <c r="C88" s="80">
        <v>0</v>
      </c>
      <c r="D88" s="85">
        <v>0</v>
      </c>
      <c r="E88" s="203">
        <v>0</v>
      </c>
      <c r="H88" s="23"/>
    </row>
    <row r="89" spans="1:8" ht="28.95" customHeight="1" x14ac:dyDescent="0.25">
      <c r="A89" s="151" t="s">
        <v>506</v>
      </c>
      <c r="B89" s="79"/>
      <c r="C89" s="80">
        <v>0</v>
      </c>
      <c r="D89" s="85">
        <v>0</v>
      </c>
      <c r="E89" s="203">
        <v>0</v>
      </c>
      <c r="H89" s="23"/>
    </row>
    <row r="90" spans="1:8" ht="28.95" customHeight="1" x14ac:dyDescent="0.25">
      <c r="A90" s="151" t="s">
        <v>507</v>
      </c>
      <c r="B90" s="79"/>
      <c r="C90" s="80">
        <v>0</v>
      </c>
      <c r="D90" s="85">
        <v>0</v>
      </c>
      <c r="E90" s="203">
        <v>0</v>
      </c>
      <c r="H90" s="23"/>
    </row>
    <row r="91" spans="1:8" ht="28.95" customHeight="1" x14ac:dyDescent="0.25">
      <c r="A91" s="151" t="s">
        <v>508</v>
      </c>
      <c r="B91" s="79"/>
      <c r="C91" s="80">
        <v>0</v>
      </c>
      <c r="D91" s="85">
        <v>0</v>
      </c>
      <c r="E91" s="203">
        <v>0</v>
      </c>
      <c r="H91" s="23"/>
    </row>
    <row r="92" spans="1:8" ht="28.95" customHeight="1" x14ac:dyDescent="0.25">
      <c r="A92" s="151" t="s">
        <v>509</v>
      </c>
      <c r="B92" s="79"/>
      <c r="C92" s="80">
        <v>0</v>
      </c>
      <c r="D92" s="85">
        <v>0</v>
      </c>
      <c r="E92" s="203">
        <v>0</v>
      </c>
      <c r="H92" s="23"/>
    </row>
    <row r="93" spans="1:8" ht="28.95" customHeight="1" x14ac:dyDescent="0.25">
      <c r="A93" s="151" t="s">
        <v>510</v>
      </c>
      <c r="B93" s="79"/>
      <c r="C93" s="80">
        <v>0</v>
      </c>
      <c r="D93" s="85">
        <v>0</v>
      </c>
      <c r="E93" s="203">
        <v>0</v>
      </c>
      <c r="H93" s="23"/>
    </row>
    <row r="94" spans="1:8" ht="28.95" customHeight="1" x14ac:dyDescent="0.25">
      <c r="A94" s="151" t="s">
        <v>511</v>
      </c>
      <c r="B94" s="79"/>
      <c r="C94" s="80">
        <v>0</v>
      </c>
      <c r="D94" s="85">
        <v>0</v>
      </c>
      <c r="E94" s="203">
        <v>0</v>
      </c>
      <c r="H94" s="23"/>
    </row>
    <row r="95" spans="1:8" ht="28.95" customHeight="1" x14ac:dyDescent="0.25">
      <c r="A95" s="151" t="s">
        <v>512</v>
      </c>
      <c r="B95" s="79"/>
      <c r="C95" s="80">
        <v>0</v>
      </c>
      <c r="D95" s="85">
        <v>0</v>
      </c>
      <c r="E95" s="203">
        <v>0</v>
      </c>
      <c r="H95" s="23"/>
    </row>
    <row r="96" spans="1:8" ht="28.95" customHeight="1" x14ac:dyDescent="0.25">
      <c r="A96" s="151" t="s">
        <v>513</v>
      </c>
      <c r="B96" s="79"/>
      <c r="C96" s="80">
        <v>0</v>
      </c>
      <c r="D96" s="85">
        <v>0</v>
      </c>
      <c r="E96" s="203">
        <v>0</v>
      </c>
      <c r="H96" s="23"/>
    </row>
    <row r="97" spans="1:8" ht="28.95" customHeight="1" x14ac:dyDescent="0.25">
      <c r="A97" s="151" t="s">
        <v>514</v>
      </c>
      <c r="B97" s="79"/>
      <c r="C97" s="80">
        <v>0</v>
      </c>
      <c r="D97" s="85">
        <v>0</v>
      </c>
      <c r="E97" s="203">
        <v>0</v>
      </c>
      <c r="H97" s="23"/>
    </row>
    <row r="98" spans="1:8" ht="28.95" customHeight="1" x14ac:dyDescent="0.25">
      <c r="A98" s="151" t="s">
        <v>515</v>
      </c>
      <c r="B98" s="79"/>
      <c r="C98" s="80">
        <v>0</v>
      </c>
      <c r="D98" s="85">
        <v>0</v>
      </c>
      <c r="E98" s="203">
        <v>0</v>
      </c>
      <c r="H98" s="23"/>
    </row>
    <row r="99" spans="1:8" ht="28.95" customHeight="1" x14ac:dyDescent="0.25">
      <c r="A99" s="151" t="s">
        <v>516</v>
      </c>
      <c r="B99" s="79"/>
      <c r="C99" s="80">
        <v>0</v>
      </c>
      <c r="D99" s="85">
        <v>0</v>
      </c>
      <c r="E99" s="203">
        <v>0</v>
      </c>
      <c r="H99" s="23"/>
    </row>
    <row r="100" spans="1:8" ht="28.95" customHeight="1" x14ac:dyDescent="0.25">
      <c r="A100" s="151" t="s">
        <v>647</v>
      </c>
      <c r="B100" s="79"/>
      <c r="C100" s="80" t="s">
        <v>444</v>
      </c>
      <c r="D100" s="183">
        <v>0</v>
      </c>
      <c r="E100" s="203">
        <v>0</v>
      </c>
      <c r="H100" s="23"/>
    </row>
    <row r="101" spans="1:8" ht="28.95" customHeight="1" x14ac:dyDescent="0.25">
      <c r="A101" s="151" t="s">
        <v>649</v>
      </c>
      <c r="B101" s="79"/>
      <c r="C101" s="80" t="s">
        <v>445</v>
      </c>
      <c r="D101" s="85">
        <v>0</v>
      </c>
      <c r="E101" s="203">
        <v>0</v>
      </c>
      <c r="H101" s="23"/>
    </row>
    <row r="102" spans="1:8" ht="28.95" customHeight="1" x14ac:dyDescent="0.25">
      <c r="A102" s="151" t="s">
        <v>650</v>
      </c>
      <c r="B102" s="79"/>
      <c r="C102" s="80" t="s">
        <v>445</v>
      </c>
      <c r="D102" s="85">
        <v>0</v>
      </c>
      <c r="E102" s="203">
        <v>0</v>
      </c>
      <c r="H102" s="23"/>
    </row>
    <row r="103" spans="1:8" ht="28.95" customHeight="1" x14ac:dyDescent="0.25">
      <c r="A103" s="151" t="s">
        <v>651</v>
      </c>
      <c r="B103" s="79"/>
      <c r="C103" s="80" t="s">
        <v>445</v>
      </c>
      <c r="D103" s="85">
        <v>0</v>
      </c>
      <c r="E103" s="203">
        <v>0</v>
      </c>
      <c r="H103" s="23"/>
    </row>
    <row r="104" spans="1:8" ht="28.95" customHeight="1" x14ac:dyDescent="0.25">
      <c r="A104" s="151" t="s">
        <v>652</v>
      </c>
      <c r="B104" s="79"/>
      <c r="C104" s="80" t="s">
        <v>445</v>
      </c>
      <c r="D104" s="85">
        <v>0</v>
      </c>
      <c r="E104" s="203">
        <v>0</v>
      </c>
      <c r="H104" s="23"/>
    </row>
    <row r="105" spans="1:8" ht="28.95" customHeight="1" x14ac:dyDescent="0.25">
      <c r="A105" s="151" t="s">
        <v>653</v>
      </c>
      <c r="B105" s="79"/>
      <c r="C105" s="80" t="s">
        <v>445</v>
      </c>
      <c r="D105" s="85">
        <v>0</v>
      </c>
      <c r="E105" s="203">
        <v>0</v>
      </c>
      <c r="H105" s="23"/>
    </row>
    <row r="106" spans="1:8" ht="28.95" customHeight="1" x14ac:dyDescent="0.25">
      <c r="A106" s="151" t="s">
        <v>517</v>
      </c>
      <c r="B106" s="79"/>
      <c r="C106" s="80">
        <v>0</v>
      </c>
      <c r="D106" s="85">
        <v>0</v>
      </c>
      <c r="E106" s="203">
        <v>0</v>
      </c>
      <c r="H106" s="23"/>
    </row>
    <row r="107" spans="1:8" ht="28.95" customHeight="1" x14ac:dyDescent="0.25">
      <c r="A107" s="151" t="s">
        <v>518</v>
      </c>
      <c r="B107" s="79"/>
      <c r="C107" s="80">
        <v>0</v>
      </c>
      <c r="D107" s="85">
        <v>0</v>
      </c>
      <c r="E107" s="203">
        <v>0</v>
      </c>
      <c r="H107" s="23"/>
    </row>
    <row r="108" spans="1:8" ht="28.95" customHeight="1" x14ac:dyDescent="0.25">
      <c r="A108" s="151" t="s">
        <v>519</v>
      </c>
      <c r="B108" s="79"/>
      <c r="C108" s="80">
        <v>0</v>
      </c>
      <c r="D108" s="85">
        <v>0</v>
      </c>
      <c r="E108" s="203">
        <v>0</v>
      </c>
      <c r="H108" s="23"/>
    </row>
    <row r="109" spans="1:8" ht="28.95" customHeight="1" x14ac:dyDescent="0.25">
      <c r="A109" s="151" t="s">
        <v>520</v>
      </c>
      <c r="B109" s="79"/>
      <c r="C109" s="80">
        <v>0</v>
      </c>
      <c r="D109" s="85">
        <v>0</v>
      </c>
      <c r="E109" s="203">
        <v>0</v>
      </c>
      <c r="H109" s="23"/>
    </row>
    <row r="110" spans="1:8" ht="28.95" customHeight="1" x14ac:dyDescent="0.25">
      <c r="A110" s="151" t="s">
        <v>521</v>
      </c>
      <c r="B110" s="79"/>
      <c r="C110" s="80">
        <v>0</v>
      </c>
      <c r="D110" s="85">
        <v>0</v>
      </c>
      <c r="E110" s="203">
        <v>0</v>
      </c>
      <c r="H110" s="23"/>
    </row>
    <row r="111" spans="1:8" ht="28.95" customHeight="1" x14ac:dyDescent="0.25">
      <c r="A111" s="151" t="s">
        <v>522</v>
      </c>
      <c r="B111" s="79"/>
      <c r="C111" s="80">
        <v>0</v>
      </c>
      <c r="D111" s="85">
        <v>0</v>
      </c>
      <c r="E111" s="203">
        <v>0</v>
      </c>
      <c r="H111" s="23"/>
    </row>
    <row r="112" spans="1:8" ht="28.95" customHeight="1" x14ac:dyDescent="0.25">
      <c r="A112" s="151" t="s">
        <v>523</v>
      </c>
      <c r="B112" s="79"/>
      <c r="C112" s="80">
        <v>0</v>
      </c>
      <c r="D112" s="85">
        <v>0</v>
      </c>
      <c r="E112" s="203">
        <v>0</v>
      </c>
      <c r="H112" s="23"/>
    </row>
    <row r="113" spans="1:8" ht="28.95" customHeight="1" x14ac:dyDescent="0.25">
      <c r="A113" s="151" t="s">
        <v>524</v>
      </c>
      <c r="B113" s="79"/>
      <c r="C113" s="80">
        <v>0</v>
      </c>
      <c r="D113" s="85">
        <v>0</v>
      </c>
      <c r="E113" s="203">
        <v>0</v>
      </c>
      <c r="H113" s="23"/>
    </row>
    <row r="114" spans="1:8" ht="28.95" customHeight="1" x14ac:dyDescent="0.25">
      <c r="A114" s="151" t="s">
        <v>525</v>
      </c>
      <c r="B114" s="79"/>
      <c r="C114" s="80">
        <v>0</v>
      </c>
      <c r="D114" s="85">
        <v>0</v>
      </c>
      <c r="E114" s="203">
        <v>0</v>
      </c>
      <c r="H114" s="23"/>
    </row>
    <row r="115" spans="1:8" ht="28.95" customHeight="1" x14ac:dyDescent="0.25">
      <c r="A115" s="151" t="s">
        <v>526</v>
      </c>
      <c r="B115" s="79"/>
      <c r="C115" s="80">
        <v>0</v>
      </c>
      <c r="D115" s="85">
        <v>0</v>
      </c>
      <c r="E115" s="203">
        <v>0</v>
      </c>
      <c r="H115" s="23"/>
    </row>
    <row r="116" spans="1:8" ht="28.95" customHeight="1" x14ac:dyDescent="0.25">
      <c r="A116" s="151" t="s">
        <v>527</v>
      </c>
      <c r="B116" s="79"/>
      <c r="C116" s="80">
        <v>0</v>
      </c>
      <c r="D116" s="85">
        <v>0</v>
      </c>
      <c r="E116" s="203">
        <v>0</v>
      </c>
      <c r="H116" s="23"/>
    </row>
    <row r="117" spans="1:8" ht="28.95" customHeight="1" x14ac:dyDescent="0.25">
      <c r="A117" s="151" t="s">
        <v>528</v>
      </c>
      <c r="B117" s="79"/>
      <c r="C117" s="80">
        <v>0</v>
      </c>
      <c r="D117" s="85">
        <v>0</v>
      </c>
      <c r="E117" s="203">
        <v>0</v>
      </c>
      <c r="H117" s="23"/>
    </row>
    <row r="118" spans="1:8" ht="28.95" customHeight="1" x14ac:dyDescent="0.25">
      <c r="A118" s="151" t="s">
        <v>529</v>
      </c>
      <c r="B118" s="79"/>
      <c r="C118" s="80">
        <v>0</v>
      </c>
      <c r="D118" s="85">
        <v>0</v>
      </c>
      <c r="E118" s="203">
        <v>0</v>
      </c>
      <c r="H118" s="23"/>
    </row>
    <row r="119" spans="1:8" ht="28.95" customHeight="1" x14ac:dyDescent="0.25">
      <c r="A119" s="151" t="s">
        <v>530</v>
      </c>
      <c r="B119" s="79"/>
      <c r="C119" s="80">
        <v>0</v>
      </c>
      <c r="D119" s="85">
        <v>0</v>
      </c>
      <c r="E119" s="203">
        <v>0</v>
      </c>
      <c r="H119" s="23"/>
    </row>
    <row r="120" spans="1:8" ht="28.95" customHeight="1" x14ac:dyDescent="0.25">
      <c r="A120" s="151" t="s">
        <v>531</v>
      </c>
      <c r="B120" s="79"/>
      <c r="C120" s="80">
        <v>0</v>
      </c>
      <c r="D120" s="85">
        <v>0</v>
      </c>
      <c r="E120" s="203">
        <v>0</v>
      </c>
      <c r="H120" s="23"/>
    </row>
    <row r="121" spans="1:8" ht="28.95" customHeight="1" x14ac:dyDescent="0.25">
      <c r="A121" s="151" t="s">
        <v>654</v>
      </c>
      <c r="B121" s="79"/>
      <c r="C121" s="80" t="s">
        <v>444</v>
      </c>
      <c r="D121" s="183">
        <v>0</v>
      </c>
      <c r="E121" s="203">
        <v>0</v>
      </c>
      <c r="H121" s="23"/>
    </row>
    <row r="122" spans="1:8" ht="28.95" customHeight="1" x14ac:dyDescent="0.25">
      <c r="A122" s="151" t="s">
        <v>656</v>
      </c>
      <c r="B122" s="79"/>
      <c r="C122" s="80" t="s">
        <v>445</v>
      </c>
      <c r="D122" s="85">
        <v>0</v>
      </c>
      <c r="E122" s="203">
        <v>0</v>
      </c>
      <c r="H122" s="23"/>
    </row>
    <row r="123" spans="1:8" ht="28.95" customHeight="1" x14ac:dyDescent="0.25">
      <c r="A123" s="151" t="s">
        <v>657</v>
      </c>
      <c r="B123" s="79"/>
      <c r="C123" s="80" t="s">
        <v>445</v>
      </c>
      <c r="D123" s="85">
        <v>0</v>
      </c>
      <c r="E123" s="203">
        <v>0</v>
      </c>
      <c r="H123" s="23"/>
    </row>
    <row r="124" spans="1:8" ht="28.95" customHeight="1" x14ac:dyDescent="0.25">
      <c r="A124" s="151" t="s">
        <v>658</v>
      </c>
      <c r="B124" s="79"/>
      <c r="C124" s="80" t="s">
        <v>445</v>
      </c>
      <c r="D124" s="85">
        <v>0</v>
      </c>
      <c r="E124" s="203">
        <v>0</v>
      </c>
      <c r="H124" s="23"/>
    </row>
    <row r="125" spans="1:8" ht="28.95" customHeight="1" x14ac:dyDescent="0.25">
      <c r="A125" s="151" t="s">
        <v>659</v>
      </c>
      <c r="B125" s="79"/>
      <c r="C125" s="80" t="s">
        <v>445</v>
      </c>
      <c r="D125" s="85">
        <v>0</v>
      </c>
      <c r="E125" s="203">
        <v>0</v>
      </c>
      <c r="H125" s="23"/>
    </row>
    <row r="126" spans="1:8" ht="28.95" customHeight="1" x14ac:dyDescent="0.25">
      <c r="A126" s="151" t="s">
        <v>660</v>
      </c>
      <c r="B126" s="79"/>
      <c r="C126" s="80" t="s">
        <v>445</v>
      </c>
      <c r="D126" s="85">
        <v>0</v>
      </c>
      <c r="E126" s="203">
        <v>0</v>
      </c>
      <c r="H126" s="23"/>
    </row>
    <row r="127" spans="1:8" ht="28.95" customHeight="1" x14ac:dyDescent="0.25">
      <c r="A127" s="151" t="s">
        <v>532</v>
      </c>
      <c r="B127" s="79"/>
      <c r="C127" s="80">
        <v>0</v>
      </c>
      <c r="D127" s="85">
        <v>0</v>
      </c>
      <c r="E127" s="203">
        <v>0</v>
      </c>
      <c r="H127" s="23"/>
    </row>
    <row r="128" spans="1:8" ht="28.95" customHeight="1" x14ac:dyDescent="0.25">
      <c r="A128" s="151" t="s">
        <v>533</v>
      </c>
      <c r="B128" s="79"/>
      <c r="C128" s="80">
        <v>0</v>
      </c>
      <c r="D128" s="85">
        <v>0</v>
      </c>
      <c r="E128" s="203">
        <v>0</v>
      </c>
      <c r="H128" s="23"/>
    </row>
    <row r="129" spans="1:8" ht="28.95" customHeight="1" x14ac:dyDescent="0.25">
      <c r="A129" s="151" t="s">
        <v>534</v>
      </c>
      <c r="B129" s="79"/>
      <c r="C129" s="80">
        <v>0</v>
      </c>
      <c r="D129" s="85">
        <v>0</v>
      </c>
      <c r="E129" s="203">
        <v>0</v>
      </c>
      <c r="H129" s="23"/>
    </row>
    <row r="130" spans="1:8" ht="28.95" customHeight="1" x14ac:dyDescent="0.25">
      <c r="A130" s="151" t="s">
        <v>535</v>
      </c>
      <c r="B130" s="79"/>
      <c r="C130" s="80">
        <v>0</v>
      </c>
      <c r="D130" s="85">
        <v>0</v>
      </c>
      <c r="E130" s="203">
        <v>0</v>
      </c>
      <c r="H130" s="23"/>
    </row>
    <row r="131" spans="1:8" ht="28.95" customHeight="1" x14ac:dyDescent="0.25">
      <c r="A131" s="151" t="s">
        <v>536</v>
      </c>
      <c r="B131" s="79"/>
      <c r="C131" s="80">
        <v>0</v>
      </c>
      <c r="D131" s="85">
        <v>0</v>
      </c>
      <c r="E131" s="203">
        <v>0</v>
      </c>
      <c r="H131" s="23"/>
    </row>
    <row r="132" spans="1:8" ht="28.95" customHeight="1" x14ac:dyDescent="0.25">
      <c r="A132" s="151" t="s">
        <v>537</v>
      </c>
      <c r="B132" s="79"/>
      <c r="C132" s="80">
        <v>0</v>
      </c>
      <c r="D132" s="85">
        <v>0</v>
      </c>
      <c r="E132" s="203">
        <v>0</v>
      </c>
      <c r="H132" s="23"/>
    </row>
    <row r="133" spans="1:8" ht="28.95" customHeight="1" x14ac:dyDescent="0.25">
      <c r="A133" s="151" t="s">
        <v>538</v>
      </c>
      <c r="B133" s="79"/>
      <c r="C133" s="80">
        <v>0</v>
      </c>
      <c r="D133" s="85">
        <v>0</v>
      </c>
      <c r="E133" s="203">
        <v>0</v>
      </c>
      <c r="H133" s="23"/>
    </row>
    <row r="134" spans="1:8" ht="28.95" customHeight="1" x14ac:dyDescent="0.25">
      <c r="A134" s="151" t="s">
        <v>539</v>
      </c>
      <c r="B134" s="79"/>
      <c r="C134" s="80">
        <v>0</v>
      </c>
      <c r="D134" s="85">
        <v>0</v>
      </c>
      <c r="E134" s="203">
        <v>0</v>
      </c>
      <c r="H134" s="23"/>
    </row>
    <row r="135" spans="1:8" ht="28.95" customHeight="1" x14ac:dyDescent="0.25">
      <c r="A135" s="151" t="s">
        <v>540</v>
      </c>
      <c r="B135" s="79"/>
      <c r="C135" s="80">
        <v>0</v>
      </c>
      <c r="D135" s="85">
        <v>0</v>
      </c>
      <c r="E135" s="203">
        <v>0</v>
      </c>
      <c r="H135" s="23"/>
    </row>
    <row r="136" spans="1:8" ht="28.95" customHeight="1" x14ac:dyDescent="0.25">
      <c r="A136" s="151" t="s">
        <v>541</v>
      </c>
      <c r="B136" s="79"/>
      <c r="C136" s="80">
        <v>0</v>
      </c>
      <c r="D136" s="85">
        <v>0</v>
      </c>
      <c r="E136" s="203">
        <v>0</v>
      </c>
      <c r="H136" s="23"/>
    </row>
    <row r="137" spans="1:8" ht="28.95" customHeight="1" x14ac:dyDescent="0.25">
      <c r="A137" s="151" t="s">
        <v>542</v>
      </c>
      <c r="B137" s="79"/>
      <c r="C137" s="80">
        <v>0</v>
      </c>
      <c r="D137" s="85">
        <v>0</v>
      </c>
      <c r="E137" s="203">
        <v>0</v>
      </c>
      <c r="H137" s="23"/>
    </row>
    <row r="138" spans="1:8" ht="28.95" customHeight="1" x14ac:dyDescent="0.25">
      <c r="A138" s="151" t="s">
        <v>543</v>
      </c>
      <c r="B138" s="79"/>
      <c r="C138" s="80">
        <v>0</v>
      </c>
      <c r="D138" s="85">
        <v>0</v>
      </c>
      <c r="E138" s="203">
        <v>0</v>
      </c>
      <c r="H138" s="23"/>
    </row>
    <row r="139" spans="1:8" ht="28.95" customHeight="1" x14ac:dyDescent="0.25">
      <c r="A139" s="151" t="s">
        <v>544</v>
      </c>
      <c r="B139" s="79"/>
      <c r="C139" s="80">
        <v>0</v>
      </c>
      <c r="D139" s="85">
        <v>0</v>
      </c>
      <c r="E139" s="203">
        <v>0</v>
      </c>
      <c r="H139" s="23"/>
    </row>
    <row r="140" spans="1:8" ht="28.95" customHeight="1" x14ac:dyDescent="0.25">
      <c r="A140" s="151" t="s">
        <v>545</v>
      </c>
      <c r="B140" s="79"/>
      <c r="C140" s="80">
        <v>0</v>
      </c>
      <c r="D140" s="85">
        <v>0</v>
      </c>
      <c r="E140" s="203">
        <v>0</v>
      </c>
      <c r="H140" s="23"/>
    </row>
    <row r="141" spans="1:8" ht="28.95" customHeight="1" x14ac:dyDescent="0.25">
      <c r="A141" s="151" t="s">
        <v>546</v>
      </c>
      <c r="B141" s="79"/>
      <c r="C141" s="80">
        <v>0</v>
      </c>
      <c r="D141" s="85">
        <v>0</v>
      </c>
      <c r="E141" s="203">
        <v>0</v>
      </c>
      <c r="H141" s="23"/>
    </row>
    <row r="142" spans="1:8" ht="28.95" customHeight="1" x14ac:dyDescent="0.25">
      <c r="A142" s="151" t="s">
        <v>661</v>
      </c>
      <c r="B142" s="79"/>
      <c r="C142" s="80" t="s">
        <v>444</v>
      </c>
      <c r="D142" s="183">
        <v>0</v>
      </c>
      <c r="E142" s="203">
        <v>0</v>
      </c>
      <c r="H142" s="23"/>
    </row>
    <row r="143" spans="1:8" ht="28.95" customHeight="1" x14ac:dyDescent="0.25">
      <c r="A143" s="151" t="s">
        <v>663</v>
      </c>
      <c r="B143" s="79"/>
      <c r="C143" s="80" t="s">
        <v>445</v>
      </c>
      <c r="D143" s="85">
        <v>0</v>
      </c>
      <c r="E143" s="203">
        <v>0</v>
      </c>
      <c r="H143" s="23"/>
    </row>
    <row r="144" spans="1:8" ht="28.95" customHeight="1" x14ac:dyDescent="0.25">
      <c r="A144" s="151" t="s">
        <v>664</v>
      </c>
      <c r="B144" s="79"/>
      <c r="C144" s="80" t="s">
        <v>445</v>
      </c>
      <c r="D144" s="85">
        <v>0</v>
      </c>
      <c r="E144" s="203">
        <v>0</v>
      </c>
      <c r="H144" s="23"/>
    </row>
    <row r="145" spans="1:8" ht="28.95" customHeight="1" x14ac:dyDescent="0.25">
      <c r="A145" s="151" t="s">
        <v>665</v>
      </c>
      <c r="B145" s="79"/>
      <c r="C145" s="80" t="s">
        <v>445</v>
      </c>
      <c r="D145" s="85">
        <v>0</v>
      </c>
      <c r="E145" s="203">
        <v>0</v>
      </c>
      <c r="H145" s="23"/>
    </row>
    <row r="146" spans="1:8" ht="28.95" customHeight="1" x14ac:dyDescent="0.25">
      <c r="A146" s="151" t="s">
        <v>666</v>
      </c>
      <c r="B146" s="79"/>
      <c r="C146" s="80" t="s">
        <v>445</v>
      </c>
      <c r="D146" s="85">
        <v>0</v>
      </c>
      <c r="E146" s="203">
        <v>0</v>
      </c>
      <c r="H146" s="23"/>
    </row>
    <row r="147" spans="1:8" ht="28.95" customHeight="1" x14ac:dyDescent="0.25">
      <c r="A147" s="151" t="s">
        <v>667</v>
      </c>
      <c r="B147" s="79"/>
      <c r="C147" s="80" t="s">
        <v>445</v>
      </c>
      <c r="D147" s="85">
        <v>0</v>
      </c>
      <c r="E147" s="203">
        <v>0</v>
      </c>
      <c r="H147" s="23"/>
    </row>
    <row r="148" spans="1:8" ht="28.95" customHeight="1" x14ac:dyDescent="0.25">
      <c r="A148" s="151" t="s">
        <v>547</v>
      </c>
      <c r="B148" s="79"/>
      <c r="C148" s="80">
        <v>0</v>
      </c>
      <c r="D148" s="85">
        <v>0</v>
      </c>
      <c r="E148" s="203">
        <v>0</v>
      </c>
      <c r="H148" s="23"/>
    </row>
    <row r="149" spans="1:8" ht="28.95" customHeight="1" x14ac:dyDescent="0.25">
      <c r="A149" s="151" t="s">
        <v>548</v>
      </c>
      <c r="B149" s="79"/>
      <c r="C149" s="80">
        <v>0</v>
      </c>
      <c r="D149" s="85">
        <v>0</v>
      </c>
      <c r="E149" s="203">
        <v>0</v>
      </c>
      <c r="H149" s="23"/>
    </row>
    <row r="150" spans="1:8" ht="28.95" customHeight="1" x14ac:dyDescent="0.25">
      <c r="A150" s="151" t="s">
        <v>549</v>
      </c>
      <c r="B150" s="79"/>
      <c r="C150" s="80">
        <v>0</v>
      </c>
      <c r="D150" s="85">
        <v>0</v>
      </c>
      <c r="E150" s="203">
        <v>0</v>
      </c>
      <c r="H150" s="23"/>
    </row>
    <row r="151" spans="1:8" ht="28.95" customHeight="1" x14ac:dyDescent="0.25">
      <c r="A151" s="151" t="s">
        <v>550</v>
      </c>
      <c r="B151" s="79"/>
      <c r="C151" s="80">
        <v>0</v>
      </c>
      <c r="D151" s="85">
        <v>0</v>
      </c>
      <c r="E151" s="203">
        <v>0</v>
      </c>
      <c r="H151" s="23"/>
    </row>
    <row r="152" spans="1:8" ht="28.95" customHeight="1" x14ac:dyDescent="0.25">
      <c r="A152" s="151" t="s">
        <v>551</v>
      </c>
      <c r="B152" s="79"/>
      <c r="C152" s="80">
        <v>0</v>
      </c>
      <c r="D152" s="85">
        <v>0</v>
      </c>
      <c r="E152" s="203">
        <v>0</v>
      </c>
      <c r="H152" s="23"/>
    </row>
    <row r="153" spans="1:8" ht="28.95" customHeight="1" x14ac:dyDescent="0.25">
      <c r="A153" s="151" t="s">
        <v>552</v>
      </c>
      <c r="B153" s="79"/>
      <c r="C153" s="80">
        <v>0</v>
      </c>
      <c r="D153" s="85">
        <v>0</v>
      </c>
      <c r="E153" s="203">
        <v>0</v>
      </c>
      <c r="H153" s="23"/>
    </row>
    <row r="154" spans="1:8" ht="28.95" customHeight="1" x14ac:dyDescent="0.25">
      <c r="A154" s="151" t="s">
        <v>553</v>
      </c>
      <c r="B154" s="79"/>
      <c r="C154" s="80">
        <v>0</v>
      </c>
      <c r="D154" s="85">
        <v>0</v>
      </c>
      <c r="E154" s="203">
        <v>0</v>
      </c>
      <c r="H154" s="23"/>
    </row>
    <row r="155" spans="1:8" ht="28.95" customHeight="1" x14ac:dyDescent="0.25">
      <c r="A155" s="151" t="s">
        <v>554</v>
      </c>
      <c r="B155" s="79"/>
      <c r="C155" s="80">
        <v>0</v>
      </c>
      <c r="D155" s="85">
        <v>0</v>
      </c>
      <c r="E155" s="203">
        <v>0</v>
      </c>
      <c r="H155" s="23"/>
    </row>
    <row r="156" spans="1:8" ht="28.95" customHeight="1" x14ac:dyDescent="0.25">
      <c r="A156" s="151" t="s">
        <v>555</v>
      </c>
      <c r="B156" s="79"/>
      <c r="C156" s="80">
        <v>0</v>
      </c>
      <c r="D156" s="85">
        <v>0</v>
      </c>
      <c r="E156" s="203">
        <v>0</v>
      </c>
      <c r="H156" s="23"/>
    </row>
    <row r="157" spans="1:8" ht="28.95" customHeight="1" x14ac:dyDescent="0.25">
      <c r="A157" s="151" t="s">
        <v>556</v>
      </c>
      <c r="B157" s="79"/>
      <c r="C157" s="80">
        <v>0</v>
      </c>
      <c r="D157" s="85">
        <v>0</v>
      </c>
      <c r="E157" s="203">
        <v>0</v>
      </c>
      <c r="H157" s="23"/>
    </row>
    <row r="158" spans="1:8" ht="28.95" customHeight="1" x14ac:dyDescent="0.25">
      <c r="A158" s="151" t="s">
        <v>557</v>
      </c>
      <c r="B158" s="79"/>
      <c r="C158" s="80">
        <v>0</v>
      </c>
      <c r="D158" s="85">
        <v>0</v>
      </c>
      <c r="E158" s="203">
        <v>0</v>
      </c>
      <c r="H158" s="23"/>
    </row>
    <row r="159" spans="1:8" ht="28.95" customHeight="1" x14ac:dyDescent="0.25">
      <c r="A159" s="151" t="s">
        <v>558</v>
      </c>
      <c r="B159" s="79"/>
      <c r="C159" s="80">
        <v>0</v>
      </c>
      <c r="D159" s="85">
        <v>0</v>
      </c>
      <c r="E159" s="203">
        <v>0</v>
      </c>
      <c r="H159" s="23"/>
    </row>
    <row r="160" spans="1:8" ht="28.95" customHeight="1" x14ac:dyDescent="0.25">
      <c r="A160" s="151" t="s">
        <v>559</v>
      </c>
      <c r="B160" s="79"/>
      <c r="C160" s="80">
        <v>0</v>
      </c>
      <c r="D160" s="85">
        <v>0</v>
      </c>
      <c r="E160" s="203">
        <v>0</v>
      </c>
      <c r="H160" s="23"/>
    </row>
    <row r="161" spans="1:8" ht="28.95" customHeight="1" x14ac:dyDescent="0.25">
      <c r="A161" s="151" t="s">
        <v>560</v>
      </c>
      <c r="B161" s="79"/>
      <c r="C161" s="80">
        <v>0</v>
      </c>
      <c r="D161" s="85">
        <v>0</v>
      </c>
      <c r="E161" s="203">
        <v>0</v>
      </c>
      <c r="H161" s="23"/>
    </row>
    <row r="162" spans="1:8" ht="28.95" customHeight="1" x14ac:dyDescent="0.25">
      <c r="A162" s="151" t="s">
        <v>561</v>
      </c>
      <c r="B162" s="79"/>
      <c r="C162" s="80">
        <v>0</v>
      </c>
      <c r="D162" s="85">
        <v>0</v>
      </c>
      <c r="E162" s="203">
        <v>0</v>
      </c>
      <c r="H162" s="23"/>
    </row>
    <row r="163" spans="1:8" ht="14.4" x14ac:dyDescent="0.25">
      <c r="A163" s="58" t="s">
        <v>668</v>
      </c>
    </row>
    <row r="164" spans="1:8" ht="14.4" x14ac:dyDescent="0.25">
      <c r="A164" s="58" t="s">
        <v>669</v>
      </c>
    </row>
    <row r="165" spans="1:8" ht="14.4" x14ac:dyDescent="0.25"/>
  </sheetData>
  <mergeCells count="2">
    <mergeCell ref="B1:C1"/>
    <mergeCell ref="A2:E2"/>
  </mergeCells>
  <conditionalFormatting sqref="E5:E162">
    <cfRule type="expression" dxfId="3" priority="1">
      <formula>ABS(E5)&lt;0.005</formula>
    </cfRule>
  </conditionalFormatting>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83" fitToHeight="10" orientation="portrait" r:id="rId1"/>
  <headerFooter scaleWithDoc="0">
    <oddHeader>&amp;L&amp;"Trebuchet MS,Bold"
Annex 7 &amp;"Trebuchet MS,Regular"- Schedule of Charges to recover Excess Supplier of Last Resort pass-through costs</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G259"/>
  <sheetViews>
    <sheetView zoomScale="80" zoomScaleNormal="80" zoomScaleSheetLayoutView="100" workbookViewId="0"/>
  </sheetViews>
  <sheetFormatPr defaultColWidth="9.109375" defaultRowHeight="27.75" customHeight="1" x14ac:dyDescent="0.25"/>
  <cols>
    <col min="1" max="1" width="29.88671875" style="58" customWidth="1"/>
    <col min="2" max="2" width="48.5546875" style="58" customWidth="1"/>
    <col min="3" max="4" width="23.6640625" style="92" customWidth="1"/>
    <col min="5" max="5" width="15.5546875" style="58" customWidth="1"/>
    <col min="6" max="16384" width="9.109375" style="58"/>
  </cols>
  <sheetData>
    <row r="1" spans="1:7" ht="27.75" customHeight="1" x14ac:dyDescent="0.35">
      <c r="A1" s="96" t="s">
        <v>18</v>
      </c>
      <c r="B1" s="92"/>
      <c r="C1" s="58"/>
      <c r="E1" s="184"/>
      <c r="F1" s="61"/>
      <c r="G1" s="61"/>
    </row>
    <row r="2" spans="1:7" s="185" customFormat="1" ht="22.5" customHeight="1" x14ac:dyDescent="0.25">
      <c r="A2" s="232" t="str">
        <f>Overview!B4&amp; " - Effective from "&amp;Overview!D4&amp;" - "&amp;Overview!E4&amp;" Nodal/Zonal charges"</f>
        <v>Fulcrum Electricity Assets Ltd - GSP_F - Effective from 1 April 2027 - Final Nodal/Zonal charges</v>
      </c>
      <c r="B2" s="233"/>
      <c r="C2" s="233"/>
      <c r="D2" s="234"/>
    </row>
    <row r="3" spans="1:7" ht="60.75" customHeight="1" x14ac:dyDescent="0.25">
      <c r="A3" s="186" t="s">
        <v>269</v>
      </c>
      <c r="B3" s="186" t="s">
        <v>1</v>
      </c>
      <c r="C3" s="186" t="s">
        <v>257</v>
      </c>
      <c r="D3" s="186" t="s">
        <v>258</v>
      </c>
    </row>
    <row r="4" spans="1:7" ht="21.75" customHeight="1" x14ac:dyDescent="0.25">
      <c r="A4" s="187" t="s">
        <v>688</v>
      </c>
      <c r="B4" s="188" t="s">
        <v>689</v>
      </c>
      <c r="C4" s="189">
        <v>3.0120887457499999E-2</v>
      </c>
      <c r="D4" s="189">
        <v>9.8327935572500012E-4</v>
      </c>
    </row>
    <row r="5" spans="1:7" ht="21.75" customHeight="1" x14ac:dyDescent="0.25">
      <c r="A5" s="187" t="s">
        <v>690</v>
      </c>
      <c r="B5" s="188" t="s">
        <v>689</v>
      </c>
      <c r="C5" s="189">
        <v>2.8778361969299997</v>
      </c>
      <c r="D5" s="189">
        <v>-2.3345396504600002E-3</v>
      </c>
    </row>
    <row r="6" spans="1:7" ht="21.75" customHeight="1" x14ac:dyDescent="0.25">
      <c r="A6" s="187" t="s">
        <v>691</v>
      </c>
      <c r="B6" s="188" t="s">
        <v>689</v>
      </c>
      <c r="C6" s="189">
        <v>2.8778400083199998</v>
      </c>
      <c r="D6" s="189">
        <v>-2.3345344724700003E-3</v>
      </c>
    </row>
    <row r="7" spans="1:7" ht="21.75" customHeight="1" x14ac:dyDescent="0.25">
      <c r="A7" s="187" t="s">
        <v>692</v>
      </c>
      <c r="B7" s="188" t="s">
        <v>689</v>
      </c>
      <c r="C7" s="189">
        <v>0</v>
      </c>
      <c r="D7" s="189">
        <v>0</v>
      </c>
    </row>
    <row r="8" spans="1:7" ht="21.75" customHeight="1" x14ac:dyDescent="0.25">
      <c r="A8" s="187" t="s">
        <v>693</v>
      </c>
      <c r="B8" s="188" t="s">
        <v>689</v>
      </c>
      <c r="C8" s="189">
        <v>0</v>
      </c>
      <c r="D8" s="189">
        <v>0</v>
      </c>
    </row>
    <row r="9" spans="1:7" ht="21.75" customHeight="1" x14ac:dyDescent="0.25">
      <c r="A9" s="187" t="s">
        <v>694</v>
      </c>
      <c r="B9" s="188" t="s">
        <v>689</v>
      </c>
      <c r="C9" s="189">
        <v>0</v>
      </c>
      <c r="D9" s="189">
        <v>0</v>
      </c>
    </row>
    <row r="10" spans="1:7" ht="21.75" customHeight="1" x14ac:dyDescent="0.25">
      <c r="A10" s="187" t="s">
        <v>695</v>
      </c>
      <c r="B10" s="188" t="s">
        <v>689</v>
      </c>
      <c r="C10" s="189">
        <v>0</v>
      </c>
      <c r="D10" s="189">
        <v>0</v>
      </c>
    </row>
    <row r="11" spans="1:7" ht="21.75" customHeight="1" x14ac:dyDescent="0.25">
      <c r="A11" s="187" t="s">
        <v>696</v>
      </c>
      <c r="B11" s="188" t="s">
        <v>689</v>
      </c>
      <c r="C11" s="189">
        <v>0</v>
      </c>
      <c r="D11" s="189">
        <v>0</v>
      </c>
    </row>
    <row r="12" spans="1:7" ht="21.75" customHeight="1" x14ac:dyDescent="0.25">
      <c r="A12" s="187" t="s">
        <v>697</v>
      </c>
      <c r="B12" s="188" t="s">
        <v>689</v>
      </c>
      <c r="C12" s="189">
        <v>0</v>
      </c>
      <c r="D12" s="189">
        <v>0</v>
      </c>
    </row>
    <row r="13" spans="1:7" ht="21.75" customHeight="1" x14ac:dyDescent="0.25">
      <c r="A13" s="187" t="s">
        <v>698</v>
      </c>
      <c r="B13" s="188" t="s">
        <v>689</v>
      </c>
      <c r="C13" s="189">
        <v>1.0320382662400001</v>
      </c>
      <c r="D13" s="189">
        <v>1.9886618466400001</v>
      </c>
    </row>
    <row r="14" spans="1:7" ht="21.75" customHeight="1" x14ac:dyDescent="0.25">
      <c r="A14" s="187" t="s">
        <v>699</v>
      </c>
      <c r="B14" s="188" t="s">
        <v>689</v>
      </c>
      <c r="C14" s="189">
        <v>2.8075545450899999</v>
      </c>
      <c r="D14" s="189">
        <v>3.5751456352000002</v>
      </c>
    </row>
    <row r="15" spans="1:7" ht="21.75" customHeight="1" x14ac:dyDescent="0.25">
      <c r="A15" s="187" t="s">
        <v>700</v>
      </c>
      <c r="B15" s="188" t="s">
        <v>689</v>
      </c>
      <c r="C15" s="189">
        <v>0.31005814212799998</v>
      </c>
      <c r="D15" s="189">
        <v>9.8715487494799997E-2</v>
      </c>
    </row>
    <row r="16" spans="1:7" ht="21.75" customHeight="1" x14ac:dyDescent="0.25">
      <c r="A16" s="187" t="s">
        <v>701</v>
      </c>
      <c r="B16" s="188" t="s">
        <v>689</v>
      </c>
      <c r="C16" s="189">
        <v>0.16802999885</v>
      </c>
      <c r="D16" s="189">
        <v>0.75792264948099997</v>
      </c>
    </row>
    <row r="17" spans="1:4" ht="21.75" customHeight="1" x14ac:dyDescent="0.25">
      <c r="A17" s="187" t="s">
        <v>702</v>
      </c>
      <c r="B17" s="188" t="s">
        <v>689</v>
      </c>
      <c r="C17" s="189">
        <v>0</v>
      </c>
      <c r="D17" s="189">
        <v>0</v>
      </c>
    </row>
    <row r="18" spans="1:4" ht="21.75" customHeight="1" x14ac:dyDescent="0.25">
      <c r="A18" s="187" t="s">
        <v>703</v>
      </c>
      <c r="B18" s="188" t="s">
        <v>689</v>
      </c>
      <c r="C18" s="189">
        <v>0</v>
      </c>
      <c r="D18" s="189">
        <v>6.69529205076</v>
      </c>
    </row>
    <row r="19" spans="1:4" ht="21.75" customHeight="1" x14ac:dyDescent="0.25">
      <c r="A19" s="187" t="s">
        <v>704</v>
      </c>
      <c r="B19" s="188" t="s">
        <v>689</v>
      </c>
      <c r="C19" s="189">
        <v>0</v>
      </c>
      <c r="D19" s="189">
        <v>0</v>
      </c>
    </row>
    <row r="20" spans="1:4" ht="21.75" customHeight="1" x14ac:dyDescent="0.25">
      <c r="A20" s="187" t="s">
        <v>705</v>
      </c>
      <c r="B20" s="188" t="s">
        <v>689</v>
      </c>
      <c r="C20" s="189">
        <v>0</v>
      </c>
      <c r="D20" s="189">
        <v>3.2225750466300003E-4</v>
      </c>
    </row>
    <row r="21" spans="1:4" ht="21.75" customHeight="1" x14ac:dyDescent="0.25">
      <c r="A21" s="187" t="s">
        <v>706</v>
      </c>
      <c r="B21" s="188" t="s">
        <v>689</v>
      </c>
      <c r="C21" s="189">
        <v>1.3530806262200001</v>
      </c>
      <c r="D21" s="189">
        <v>0.16987942855500002</v>
      </c>
    </row>
    <row r="22" spans="1:4" ht="21.75" customHeight="1" x14ac:dyDescent="0.25">
      <c r="A22" s="187" t="s">
        <v>707</v>
      </c>
      <c r="B22" s="188" t="s">
        <v>689</v>
      </c>
      <c r="C22" s="189">
        <v>0.64473643951400006</v>
      </c>
      <c r="D22" s="189">
        <v>2.2420950188600002</v>
      </c>
    </row>
    <row r="23" spans="1:4" ht="21.75" customHeight="1" x14ac:dyDescent="0.25">
      <c r="A23" s="187" t="s">
        <v>708</v>
      </c>
      <c r="B23" s="188" t="s">
        <v>689</v>
      </c>
      <c r="C23" s="189">
        <v>1.7132029905599999</v>
      </c>
      <c r="D23" s="189">
        <v>0.29095582694200001</v>
      </c>
    </row>
    <row r="24" spans="1:4" ht="21.75" customHeight="1" x14ac:dyDescent="0.25">
      <c r="A24" s="187" t="s">
        <v>709</v>
      </c>
      <c r="B24" s="188" t="s">
        <v>689</v>
      </c>
      <c r="C24" s="189">
        <v>7.3548994498099998E-2</v>
      </c>
      <c r="D24" s="189">
        <v>2.98990535115</v>
      </c>
    </row>
    <row r="25" spans="1:4" ht="21.75" customHeight="1" x14ac:dyDescent="0.25">
      <c r="A25" s="187" t="s">
        <v>710</v>
      </c>
      <c r="B25" s="188" t="s">
        <v>689</v>
      </c>
      <c r="C25" s="189">
        <v>-8.2853800862199996E-9</v>
      </c>
      <c r="D25" s="189">
        <v>0</v>
      </c>
    </row>
    <row r="26" spans="1:4" ht="21.75" customHeight="1" x14ac:dyDescent="0.25">
      <c r="A26" s="187" t="s">
        <v>711</v>
      </c>
      <c r="B26" s="188" t="s">
        <v>689</v>
      </c>
      <c r="C26" s="189">
        <v>0</v>
      </c>
      <c r="D26" s="189">
        <v>0</v>
      </c>
    </row>
    <row r="27" spans="1:4" ht="27.75" customHeight="1" x14ac:dyDescent="0.25">
      <c r="A27" s="187" t="s">
        <v>712</v>
      </c>
      <c r="B27" s="188" t="s">
        <v>689</v>
      </c>
      <c r="C27" s="189">
        <v>2.6221028339700001E-3</v>
      </c>
      <c r="D27" s="189">
        <v>3.72204574655E-3</v>
      </c>
    </row>
    <row r="28" spans="1:4" ht="27.75" customHeight="1" x14ac:dyDescent="0.25">
      <c r="A28" s="187" t="s">
        <v>713</v>
      </c>
      <c r="B28" s="188" t="s">
        <v>689</v>
      </c>
      <c r="C28" s="189">
        <v>0</v>
      </c>
      <c r="D28" s="189">
        <v>0</v>
      </c>
    </row>
    <row r="29" spans="1:4" ht="27.75" customHeight="1" x14ac:dyDescent="0.25">
      <c r="A29" s="187" t="s">
        <v>714</v>
      </c>
      <c r="B29" s="188" t="s">
        <v>689</v>
      </c>
      <c r="C29" s="189">
        <v>1.41371625599E-3</v>
      </c>
      <c r="D29" s="189">
        <v>7.96184676418E-2</v>
      </c>
    </row>
    <row r="30" spans="1:4" ht="27.75" customHeight="1" x14ac:dyDescent="0.25">
      <c r="A30" s="187" t="s">
        <v>715</v>
      </c>
      <c r="B30" s="188" t="s">
        <v>716</v>
      </c>
      <c r="C30" s="189">
        <v>0</v>
      </c>
      <c r="D30" s="189">
        <v>0</v>
      </c>
    </row>
    <row r="31" spans="1:4" ht="27.75" customHeight="1" x14ac:dyDescent="0.25">
      <c r="A31" s="187" t="s">
        <v>717</v>
      </c>
      <c r="B31" s="188" t="s">
        <v>716</v>
      </c>
      <c r="C31" s="189">
        <v>0</v>
      </c>
      <c r="D31" s="189">
        <v>1.4618000000000001E-2</v>
      </c>
    </row>
    <row r="32" spans="1:4" ht="27.75" customHeight="1" x14ac:dyDescent="0.25">
      <c r="A32" s="187" t="s">
        <v>718</v>
      </c>
      <c r="B32" s="188" t="s">
        <v>719</v>
      </c>
      <c r="C32" s="189">
        <v>0</v>
      </c>
      <c r="D32" s="189">
        <v>0</v>
      </c>
    </row>
    <row r="33" spans="1:4" ht="27.75" customHeight="1" x14ac:dyDescent="0.25">
      <c r="A33" s="187" t="s">
        <v>720</v>
      </c>
      <c r="B33" s="188" t="s">
        <v>719</v>
      </c>
      <c r="C33" s="189">
        <v>0.14182228931500002</v>
      </c>
      <c r="D33" s="189">
        <v>0.18168722215899999</v>
      </c>
    </row>
    <row r="34" spans="1:4" ht="27.75" customHeight="1" x14ac:dyDescent="0.25">
      <c r="A34" s="187" t="s">
        <v>721</v>
      </c>
      <c r="B34" s="188" t="s">
        <v>719</v>
      </c>
      <c r="C34" s="189">
        <v>0.19807779147900001</v>
      </c>
      <c r="D34" s="189">
        <v>0.51905692974700002</v>
      </c>
    </row>
    <row r="35" spans="1:4" ht="27.75" customHeight="1" x14ac:dyDescent="0.25">
      <c r="A35" s="187" t="s">
        <v>722</v>
      </c>
      <c r="B35" s="188" t="s">
        <v>719</v>
      </c>
      <c r="C35" s="189">
        <v>0.66605482848399999</v>
      </c>
      <c r="D35" s="189">
        <v>0</v>
      </c>
    </row>
    <row r="36" spans="1:4" ht="27.75" customHeight="1" x14ac:dyDescent="0.25">
      <c r="A36" s="187" t="s">
        <v>723</v>
      </c>
      <c r="B36" s="188" t="s">
        <v>719</v>
      </c>
      <c r="C36" s="189">
        <v>0.46094992427199999</v>
      </c>
      <c r="D36" s="189">
        <v>0</v>
      </c>
    </row>
    <row r="37" spans="1:4" ht="27.75" customHeight="1" x14ac:dyDescent="0.25">
      <c r="A37" s="187" t="s">
        <v>724</v>
      </c>
      <c r="B37" s="188" t="s">
        <v>719</v>
      </c>
      <c r="C37" s="189">
        <v>1.29162333197E-2</v>
      </c>
      <c r="D37" s="189">
        <v>2.0292707008499999E-2</v>
      </c>
    </row>
    <row r="38" spans="1:4" ht="27.75" customHeight="1" x14ac:dyDescent="0.25">
      <c r="A38" s="187" t="s">
        <v>725</v>
      </c>
      <c r="B38" s="188" t="s">
        <v>719</v>
      </c>
      <c r="C38" s="189">
        <v>1.22088827051E-2</v>
      </c>
      <c r="D38" s="189">
        <v>7.61864074637E-3</v>
      </c>
    </row>
    <row r="39" spans="1:4" ht="27.75" customHeight="1" x14ac:dyDescent="0.25">
      <c r="A39" s="187" t="s">
        <v>726</v>
      </c>
      <c r="B39" s="188" t="s">
        <v>719</v>
      </c>
      <c r="C39" s="189">
        <v>6.9891973665299999E-4</v>
      </c>
      <c r="D39" s="189">
        <v>7.3771956910300002E-3</v>
      </c>
    </row>
    <row r="40" spans="1:4" ht="27.75" customHeight="1" x14ac:dyDescent="0.25">
      <c r="A40" s="187" t="s">
        <v>727</v>
      </c>
      <c r="B40" s="188" t="s">
        <v>728</v>
      </c>
      <c r="C40" s="189">
        <v>0</v>
      </c>
      <c r="D40" s="189">
        <v>0</v>
      </c>
    </row>
    <row r="41" spans="1:4" ht="27.75" customHeight="1" x14ac:dyDescent="0.25">
      <c r="A41" s="187" t="s">
        <v>729</v>
      </c>
      <c r="B41" s="188" t="s">
        <v>728</v>
      </c>
      <c r="C41" s="189">
        <v>1.1615069034200001</v>
      </c>
      <c r="D41" s="189">
        <v>0</v>
      </c>
    </row>
    <row r="42" spans="1:4" ht="27.75" customHeight="1" x14ac:dyDescent="0.25">
      <c r="A42" s="187" t="s">
        <v>730</v>
      </c>
      <c r="B42" s="188" t="s">
        <v>728</v>
      </c>
      <c r="C42" s="189">
        <v>0.59984803933700004</v>
      </c>
      <c r="D42" s="189">
        <v>0.437167949705</v>
      </c>
    </row>
    <row r="43" spans="1:4" ht="27.75" customHeight="1" x14ac:dyDescent="0.25">
      <c r="A43" s="187" t="s">
        <v>731</v>
      </c>
      <c r="B43" s="188" t="s">
        <v>728</v>
      </c>
      <c r="C43" s="189">
        <v>1.3590844183599999E-2</v>
      </c>
      <c r="D43" s="189">
        <v>5.1846187434300001E-2</v>
      </c>
    </row>
    <row r="44" spans="1:4" ht="27.75" customHeight="1" x14ac:dyDescent="0.25">
      <c r="A44" s="187" t="s">
        <v>732</v>
      </c>
      <c r="B44" s="188" t="s">
        <v>728</v>
      </c>
      <c r="C44" s="189">
        <v>0.30898600634700002</v>
      </c>
      <c r="D44" s="189">
        <v>5.4413055922599998E-2</v>
      </c>
    </row>
    <row r="45" spans="1:4" ht="27.75" customHeight="1" x14ac:dyDescent="0.25">
      <c r="A45" s="187" t="s">
        <v>733</v>
      </c>
      <c r="B45" s="188" t="s">
        <v>728</v>
      </c>
      <c r="C45" s="189">
        <v>0.46248310163799999</v>
      </c>
      <c r="D45" s="189">
        <v>0.155666260384</v>
      </c>
    </row>
    <row r="46" spans="1:4" ht="27.75" customHeight="1" x14ac:dyDescent="0.25">
      <c r="A46" s="187" t="s">
        <v>734</v>
      </c>
      <c r="B46" s="188" t="s">
        <v>728</v>
      </c>
      <c r="C46" s="189">
        <v>0.92045290216599995</v>
      </c>
      <c r="D46" s="189">
        <v>0.470118142849</v>
      </c>
    </row>
    <row r="47" spans="1:4" ht="27.75" customHeight="1" x14ac:dyDescent="0.25">
      <c r="A47" s="187" t="s">
        <v>735</v>
      </c>
      <c r="B47" s="188" t="s">
        <v>736</v>
      </c>
      <c r="C47" s="189">
        <v>7.4454190612999998E-3</v>
      </c>
      <c r="D47" s="189">
        <v>4.1743954604200002E-2</v>
      </c>
    </row>
    <row r="48" spans="1:4" ht="27.75" customHeight="1" x14ac:dyDescent="0.25">
      <c r="A48" s="187" t="s">
        <v>737</v>
      </c>
      <c r="B48" s="188" t="s">
        <v>736</v>
      </c>
      <c r="C48" s="189">
        <v>0</v>
      </c>
      <c r="D48" s="189">
        <v>3.6210170083599995E-2</v>
      </c>
    </row>
    <row r="49" spans="1:4" ht="27.75" customHeight="1" x14ac:dyDescent="0.25">
      <c r="A49" s="187" t="s">
        <v>738</v>
      </c>
      <c r="B49" s="188" t="s">
        <v>736</v>
      </c>
      <c r="C49" s="189">
        <v>3.4046376613100005E-2</v>
      </c>
      <c r="D49" s="189">
        <v>6.6513976183199999E-2</v>
      </c>
    </row>
    <row r="50" spans="1:4" ht="27.75" customHeight="1" x14ac:dyDescent="0.25">
      <c r="A50" s="187" t="s">
        <v>739</v>
      </c>
      <c r="B50" s="188" t="s">
        <v>736</v>
      </c>
      <c r="C50" s="189">
        <v>6.8420216127100001E-3</v>
      </c>
      <c r="D50" s="189">
        <v>4.3278625811300001E-2</v>
      </c>
    </row>
    <row r="51" spans="1:4" ht="27.75" customHeight="1" x14ac:dyDescent="0.25">
      <c r="A51" s="187" t="s">
        <v>740</v>
      </c>
      <c r="B51" s="188" t="s">
        <v>736</v>
      </c>
      <c r="C51" s="189">
        <v>1.15445526309E-2</v>
      </c>
      <c r="D51" s="189">
        <v>0.11449393804800001</v>
      </c>
    </row>
    <row r="52" spans="1:4" ht="27.75" customHeight="1" x14ac:dyDescent="0.25">
      <c r="A52" s="187" t="s">
        <v>741</v>
      </c>
      <c r="B52" s="188" t="s">
        <v>736</v>
      </c>
      <c r="C52" s="189">
        <v>1.5694794597199999E-2</v>
      </c>
      <c r="D52" s="189">
        <v>6.5349353408400007E-2</v>
      </c>
    </row>
    <row r="53" spans="1:4" ht="27.75" customHeight="1" x14ac:dyDescent="0.25">
      <c r="A53" s="187" t="s">
        <v>742</v>
      </c>
      <c r="B53" s="188" t="s">
        <v>736</v>
      </c>
      <c r="C53" s="189">
        <v>0.91716030288000006</v>
      </c>
      <c r="D53" s="189">
        <v>6.0139340502600003E-2</v>
      </c>
    </row>
    <row r="54" spans="1:4" ht="27.75" customHeight="1" x14ac:dyDescent="0.25">
      <c r="A54" s="187" t="s">
        <v>743</v>
      </c>
      <c r="B54" s="188" t="s">
        <v>736</v>
      </c>
      <c r="C54" s="189">
        <v>4.4095700217999995E-2</v>
      </c>
      <c r="D54" s="189">
        <v>9.6850616701700004E-2</v>
      </c>
    </row>
    <row r="55" spans="1:4" ht="27.75" customHeight="1" x14ac:dyDescent="0.25">
      <c r="A55" s="187" t="s">
        <v>744</v>
      </c>
      <c r="B55" s="188" t="s">
        <v>736</v>
      </c>
      <c r="C55" s="189">
        <v>1.6970229784299999</v>
      </c>
      <c r="D55" s="189">
        <v>7.3288824070100012E-2</v>
      </c>
    </row>
    <row r="56" spans="1:4" ht="27.75" customHeight="1" x14ac:dyDescent="0.25">
      <c r="A56" s="187" t="s">
        <v>745</v>
      </c>
      <c r="B56" s="188" t="s">
        <v>736</v>
      </c>
      <c r="C56" s="189">
        <v>0.88406921487800005</v>
      </c>
      <c r="D56" s="189">
        <v>4.1707002399799999E-2</v>
      </c>
    </row>
    <row r="57" spans="1:4" ht="27.75" customHeight="1" x14ac:dyDescent="0.25">
      <c r="A57" s="187" t="s">
        <v>746</v>
      </c>
      <c r="B57" s="188" t="s">
        <v>736</v>
      </c>
      <c r="C57" s="189">
        <v>3.4519196422900002E-2</v>
      </c>
      <c r="D57" s="189">
        <v>6.6772006181600008E-2</v>
      </c>
    </row>
    <row r="58" spans="1:4" ht="27.75" customHeight="1" x14ac:dyDescent="0.25">
      <c r="A58" s="187" t="s">
        <v>747</v>
      </c>
      <c r="B58" s="188" t="s">
        <v>736</v>
      </c>
      <c r="C58" s="189">
        <v>0.149611344658</v>
      </c>
      <c r="D58" s="189">
        <v>0.36670383485199998</v>
      </c>
    </row>
    <row r="59" spans="1:4" ht="27.75" customHeight="1" x14ac:dyDescent="0.25">
      <c r="A59" s="187" t="s">
        <v>748</v>
      </c>
      <c r="B59" s="188" t="s">
        <v>736</v>
      </c>
      <c r="C59" s="189">
        <v>0.36362995378099999</v>
      </c>
      <c r="D59" s="189">
        <v>2.1346460252199999</v>
      </c>
    </row>
    <row r="60" spans="1:4" ht="27.75" customHeight="1" x14ac:dyDescent="0.25">
      <c r="A60" s="187" t="s">
        <v>749</v>
      </c>
      <c r="B60" s="188" t="s">
        <v>736</v>
      </c>
      <c r="C60" s="189">
        <v>1.8777770189300001E-3</v>
      </c>
      <c r="D60" s="189">
        <v>7.6597052998199994E-2</v>
      </c>
    </row>
    <row r="61" spans="1:4" ht="27.75" customHeight="1" x14ac:dyDescent="0.25">
      <c r="A61" s="187" t="s">
        <v>750</v>
      </c>
      <c r="B61" s="188" t="s">
        <v>736</v>
      </c>
      <c r="C61" s="189">
        <v>1.7612374939299999E-3</v>
      </c>
      <c r="D61" s="189">
        <v>8.3701346104500002E-2</v>
      </c>
    </row>
    <row r="62" spans="1:4" ht="27.75" customHeight="1" x14ac:dyDescent="0.25">
      <c r="A62" s="187" t="s">
        <v>751</v>
      </c>
      <c r="B62" s="188" t="s">
        <v>736</v>
      </c>
      <c r="C62" s="189">
        <v>2.6484699963500002</v>
      </c>
      <c r="D62" s="189">
        <v>3.0845692493000003</v>
      </c>
    </row>
    <row r="63" spans="1:4" ht="27.75" customHeight="1" x14ac:dyDescent="0.25">
      <c r="A63" s="187" t="s">
        <v>752</v>
      </c>
      <c r="B63" s="188" t="s">
        <v>736</v>
      </c>
      <c r="C63" s="189">
        <v>0.163841201731</v>
      </c>
      <c r="D63" s="189">
        <v>4.1029897947899997E-2</v>
      </c>
    </row>
    <row r="64" spans="1:4" ht="27.75" customHeight="1" x14ac:dyDescent="0.25">
      <c r="A64" s="187" t="s">
        <v>753</v>
      </c>
      <c r="B64" s="188" t="s">
        <v>754</v>
      </c>
      <c r="C64" s="189">
        <v>0</v>
      </c>
      <c r="D64" s="189">
        <v>0</v>
      </c>
    </row>
    <row r="65" spans="1:4" ht="27.75" customHeight="1" x14ac:dyDescent="0.25">
      <c r="A65" s="187" t="s">
        <v>755</v>
      </c>
      <c r="B65" s="188" t="s">
        <v>754</v>
      </c>
      <c r="C65" s="189">
        <v>0</v>
      </c>
      <c r="D65" s="189">
        <v>0.14866144734700001</v>
      </c>
    </row>
    <row r="66" spans="1:4" ht="27.75" customHeight="1" x14ac:dyDescent="0.25">
      <c r="A66" s="187" t="s">
        <v>756</v>
      </c>
      <c r="B66" s="188" t="s">
        <v>754</v>
      </c>
      <c r="C66" s="189">
        <v>4.8791707084300001E-2</v>
      </c>
      <c r="D66" s="189">
        <v>1.2247332125299999</v>
      </c>
    </row>
    <row r="67" spans="1:4" ht="27.75" customHeight="1" x14ac:dyDescent="0.25">
      <c r="A67" s="187" t="s">
        <v>757</v>
      </c>
      <c r="B67" s="188" t="s">
        <v>754</v>
      </c>
      <c r="C67" s="189">
        <v>6.4607653773600004E-2</v>
      </c>
      <c r="D67" s="189">
        <v>1.23131029079</v>
      </c>
    </row>
    <row r="68" spans="1:4" ht="27.75" customHeight="1" x14ac:dyDescent="0.25">
      <c r="A68" s="187" t="s">
        <v>758</v>
      </c>
      <c r="B68" s="188" t="s">
        <v>754</v>
      </c>
      <c r="C68" s="189">
        <v>1.2042733347999999</v>
      </c>
      <c r="D68" s="189">
        <v>0</v>
      </c>
    </row>
    <row r="69" spans="1:4" ht="27.75" customHeight="1" x14ac:dyDescent="0.25">
      <c r="A69" s="187" t="s">
        <v>759</v>
      </c>
      <c r="B69" s="188" t="s">
        <v>754</v>
      </c>
      <c r="C69" s="189">
        <v>0.19426931892600002</v>
      </c>
      <c r="D69" s="189">
        <v>0.14852021751300001</v>
      </c>
    </row>
    <row r="70" spans="1:4" ht="27.75" customHeight="1" x14ac:dyDescent="0.25">
      <c r="A70" s="187" t="s">
        <v>760</v>
      </c>
      <c r="B70" s="188" t="s">
        <v>754</v>
      </c>
      <c r="C70" s="189">
        <v>5.3702822836800002E-2</v>
      </c>
      <c r="D70" s="189">
        <v>0.37884227905500001</v>
      </c>
    </row>
    <row r="71" spans="1:4" ht="27.75" customHeight="1" x14ac:dyDescent="0.25">
      <c r="A71" s="187" t="s">
        <v>761</v>
      </c>
      <c r="B71" s="188" t="s">
        <v>754</v>
      </c>
      <c r="C71" s="189">
        <v>-1.2116536387500002E-3</v>
      </c>
      <c r="D71" s="189">
        <v>0.24146899502799998</v>
      </c>
    </row>
    <row r="72" spans="1:4" ht="27.75" customHeight="1" x14ac:dyDescent="0.25">
      <c r="A72" s="187" t="s">
        <v>762</v>
      </c>
      <c r="B72" s="188" t="s">
        <v>754</v>
      </c>
      <c r="C72" s="189">
        <v>0.14840428807299999</v>
      </c>
      <c r="D72" s="189">
        <v>0</v>
      </c>
    </row>
    <row r="73" spans="1:4" ht="27.75" customHeight="1" x14ac:dyDescent="0.25">
      <c r="A73" s="187" t="s">
        <v>763</v>
      </c>
      <c r="B73" s="188" t="s">
        <v>754</v>
      </c>
      <c r="C73" s="189">
        <v>3.6751293881999998</v>
      </c>
      <c r="D73" s="189">
        <v>5.0190613879599999E-2</v>
      </c>
    </row>
    <row r="74" spans="1:4" ht="27.75" customHeight="1" x14ac:dyDescent="0.25">
      <c r="A74" s="187" t="s">
        <v>764</v>
      </c>
      <c r="B74" s="188" t="s">
        <v>754</v>
      </c>
      <c r="C74" s="189">
        <v>0.22574693348299998</v>
      </c>
      <c r="D74" s="189">
        <v>0.61770981531799996</v>
      </c>
    </row>
    <row r="75" spans="1:4" ht="27.75" customHeight="1" x14ac:dyDescent="0.25">
      <c r="A75" s="187" t="s">
        <v>765</v>
      </c>
      <c r="B75" s="188" t="s">
        <v>754</v>
      </c>
      <c r="C75" s="189">
        <v>0.11190081418</v>
      </c>
      <c r="D75" s="189">
        <v>0.226079359832</v>
      </c>
    </row>
    <row r="76" spans="1:4" ht="27.75" customHeight="1" x14ac:dyDescent="0.25">
      <c r="A76" s="187" t="s">
        <v>766</v>
      </c>
      <c r="B76" s="188" t="s">
        <v>767</v>
      </c>
      <c r="C76" s="189">
        <v>1.25695081004</v>
      </c>
      <c r="D76" s="189">
        <v>0.928596408767</v>
      </c>
    </row>
    <row r="77" spans="1:4" ht="27.75" customHeight="1" x14ac:dyDescent="0.25">
      <c r="A77" s="187" t="s">
        <v>768</v>
      </c>
      <c r="B77" s="188" t="s">
        <v>767</v>
      </c>
      <c r="C77" s="189">
        <v>5.1165232759199999E-3</v>
      </c>
      <c r="D77" s="189">
        <v>0.32042337570500001</v>
      </c>
    </row>
    <row r="78" spans="1:4" ht="27.75" customHeight="1" x14ac:dyDescent="0.25">
      <c r="A78" s="187" t="s">
        <v>769</v>
      </c>
      <c r="B78" s="188" t="s">
        <v>767</v>
      </c>
      <c r="C78" s="189">
        <v>7.3303508058999989E-2</v>
      </c>
      <c r="D78" s="189">
        <v>0.25404514290399999</v>
      </c>
    </row>
    <row r="79" spans="1:4" ht="27.75" customHeight="1" x14ac:dyDescent="0.25">
      <c r="A79" s="187" t="s">
        <v>770</v>
      </c>
      <c r="B79" s="188" t="s">
        <v>767</v>
      </c>
      <c r="C79" s="189">
        <v>7.3359153007100011E-2</v>
      </c>
      <c r="D79" s="189">
        <v>0.25423786331699999</v>
      </c>
    </row>
    <row r="80" spans="1:4" ht="27.75" customHeight="1" x14ac:dyDescent="0.25">
      <c r="A80" s="187" t="s">
        <v>771</v>
      </c>
      <c r="B80" s="188" t="s">
        <v>767</v>
      </c>
      <c r="C80" s="189">
        <v>7.3334575441200006E-2</v>
      </c>
      <c r="D80" s="189">
        <v>0.25415365846299998</v>
      </c>
    </row>
    <row r="81" spans="1:4" ht="27.75" customHeight="1" x14ac:dyDescent="0.25">
      <c r="A81" s="187" t="s">
        <v>772</v>
      </c>
      <c r="B81" s="188" t="s">
        <v>767</v>
      </c>
      <c r="C81" s="189">
        <v>5.80247447052</v>
      </c>
      <c r="D81" s="189">
        <v>0.81438760190600001</v>
      </c>
    </row>
    <row r="82" spans="1:4" ht="27.75" customHeight="1" x14ac:dyDescent="0.25">
      <c r="A82" s="187" t="s">
        <v>773</v>
      </c>
      <c r="B82" s="188" t="s">
        <v>767</v>
      </c>
      <c r="C82" s="189">
        <v>7.3307573409100005E-2</v>
      </c>
      <c r="D82" s="189">
        <v>0.25406243289199998</v>
      </c>
    </row>
    <row r="83" spans="1:4" ht="27.75" customHeight="1" x14ac:dyDescent="0.25">
      <c r="A83" s="187" t="s">
        <v>774</v>
      </c>
      <c r="B83" s="188" t="s">
        <v>767</v>
      </c>
      <c r="C83" s="189">
        <v>0.94418115491400001</v>
      </c>
      <c r="D83" s="189">
        <v>0.72147498061399995</v>
      </c>
    </row>
    <row r="84" spans="1:4" ht="27.75" customHeight="1" x14ac:dyDescent="0.25">
      <c r="A84" s="187" t="s">
        <v>775</v>
      </c>
      <c r="B84" s="188" t="s">
        <v>767</v>
      </c>
      <c r="C84" s="189">
        <v>0.41865785813100004</v>
      </c>
      <c r="D84" s="189">
        <v>1.1184697589200001</v>
      </c>
    </row>
    <row r="85" spans="1:4" ht="27.75" customHeight="1" x14ac:dyDescent="0.25">
      <c r="A85" s="187" t="s">
        <v>776</v>
      </c>
      <c r="B85" s="188" t="s">
        <v>767</v>
      </c>
      <c r="C85" s="189">
        <v>-5.13897363467E-2</v>
      </c>
      <c r="D85" s="189">
        <v>0.32301063288799997</v>
      </c>
    </row>
    <row r="86" spans="1:4" ht="27.75" customHeight="1" x14ac:dyDescent="0.25">
      <c r="A86" s="187" t="s">
        <v>777</v>
      </c>
      <c r="B86" s="188" t="s">
        <v>767</v>
      </c>
      <c r="C86" s="189">
        <v>0.39419015184199996</v>
      </c>
      <c r="D86" s="189">
        <v>2.9711317695999998E-2</v>
      </c>
    </row>
    <row r="87" spans="1:4" ht="27.75" customHeight="1" x14ac:dyDescent="0.25">
      <c r="A87" s="187" t="s">
        <v>778</v>
      </c>
      <c r="B87" s="188" t="s">
        <v>767</v>
      </c>
      <c r="C87" s="189">
        <v>7.1174643597200007E-2</v>
      </c>
      <c r="D87" s="189">
        <v>0.24570843978600002</v>
      </c>
    </row>
    <row r="88" spans="1:4" ht="27.75" customHeight="1" x14ac:dyDescent="0.25">
      <c r="A88" s="187" t="s">
        <v>779</v>
      </c>
      <c r="B88" s="188" t="s">
        <v>767</v>
      </c>
      <c r="C88" s="189">
        <v>0.644290977032</v>
      </c>
      <c r="D88" s="189">
        <v>1.3772991113200002</v>
      </c>
    </row>
    <row r="89" spans="1:4" ht="27.75" customHeight="1" x14ac:dyDescent="0.25">
      <c r="A89" s="187" t="s">
        <v>780</v>
      </c>
      <c r="B89" s="188" t="s">
        <v>767</v>
      </c>
      <c r="C89" s="189">
        <v>-1.6450386347500002E-2</v>
      </c>
      <c r="D89" s="189">
        <v>-0.26955128485000002</v>
      </c>
    </row>
    <row r="90" spans="1:4" ht="27.75" customHeight="1" x14ac:dyDescent="0.25">
      <c r="A90" s="187" t="s">
        <v>781</v>
      </c>
      <c r="B90" s="188" t="s">
        <v>767</v>
      </c>
      <c r="C90" s="189">
        <v>0.33075856829899997</v>
      </c>
      <c r="D90" s="189">
        <v>1.95274795831</v>
      </c>
    </row>
    <row r="91" spans="1:4" ht="27.75" customHeight="1" x14ac:dyDescent="0.25">
      <c r="A91" s="187" t="s">
        <v>782</v>
      </c>
      <c r="B91" s="188" t="s">
        <v>767</v>
      </c>
      <c r="C91" s="189">
        <v>5.88401221884E-4</v>
      </c>
      <c r="D91" s="189">
        <v>2.3853079574899998</v>
      </c>
    </row>
    <row r="92" spans="1:4" ht="27.75" customHeight="1" x14ac:dyDescent="0.25">
      <c r="A92" s="187" t="s">
        <v>783</v>
      </c>
      <c r="B92" s="188" t="s">
        <v>767</v>
      </c>
      <c r="C92" s="189">
        <v>0.355050934323</v>
      </c>
      <c r="D92" s="189">
        <v>3.2196572182300001</v>
      </c>
    </row>
    <row r="93" spans="1:4" ht="27.75" customHeight="1" x14ac:dyDescent="0.25">
      <c r="A93" s="187" t="s">
        <v>784</v>
      </c>
      <c r="B93" s="188" t="s">
        <v>767</v>
      </c>
      <c r="C93" s="189">
        <v>0.402057831689</v>
      </c>
      <c r="D93" s="189">
        <v>0.69191322720000004</v>
      </c>
    </row>
    <row r="94" spans="1:4" ht="27.75" customHeight="1" x14ac:dyDescent="0.25">
      <c r="A94" s="187" t="s">
        <v>785</v>
      </c>
      <c r="B94" s="188" t="s">
        <v>767</v>
      </c>
      <c r="C94" s="189">
        <v>6.2657053251999995E-2</v>
      </c>
      <c r="D94" s="189">
        <v>1.1482681298299999</v>
      </c>
    </row>
    <row r="95" spans="1:4" ht="27.75" customHeight="1" x14ac:dyDescent="0.25">
      <c r="A95" s="187" t="s">
        <v>786</v>
      </c>
      <c r="B95" s="188" t="s">
        <v>767</v>
      </c>
      <c r="C95" s="189">
        <v>3.3681852436600004E-2</v>
      </c>
      <c r="D95" s="189">
        <v>0.31600599419199998</v>
      </c>
    </row>
    <row r="96" spans="1:4" ht="27.75" customHeight="1" x14ac:dyDescent="0.25">
      <c r="A96" s="187" t="s">
        <v>787</v>
      </c>
      <c r="B96" s="188" t="s">
        <v>767</v>
      </c>
      <c r="C96" s="189">
        <v>1.3302439266900001</v>
      </c>
      <c r="D96" s="189">
        <v>2.1414411098999997</v>
      </c>
    </row>
    <row r="97" spans="1:4" ht="27.75" customHeight="1" x14ac:dyDescent="0.25">
      <c r="A97" s="187" t="s">
        <v>788</v>
      </c>
      <c r="B97" s="188" t="s">
        <v>767</v>
      </c>
      <c r="C97" s="189">
        <v>2.3613070370200002E-4</v>
      </c>
      <c r="D97" s="189">
        <v>1.2385175846200001</v>
      </c>
    </row>
    <row r="98" spans="1:4" ht="27.75" customHeight="1" x14ac:dyDescent="0.25">
      <c r="A98" s="187" t="s">
        <v>789</v>
      </c>
      <c r="B98" s="188" t="s">
        <v>767</v>
      </c>
      <c r="C98" s="189">
        <v>0.46239466381700001</v>
      </c>
      <c r="D98" s="189">
        <v>0.60697239580899998</v>
      </c>
    </row>
    <row r="99" spans="1:4" ht="27.75" customHeight="1" x14ac:dyDescent="0.25">
      <c r="A99" s="187" t="s">
        <v>790</v>
      </c>
      <c r="B99" s="188" t="s">
        <v>767</v>
      </c>
      <c r="C99" s="189">
        <v>6.2820947321599993E-4</v>
      </c>
      <c r="D99" s="189">
        <v>9.68820965831E-2</v>
      </c>
    </row>
    <row r="100" spans="1:4" ht="27.75" customHeight="1" x14ac:dyDescent="0.25">
      <c r="A100" s="187" t="s">
        <v>791</v>
      </c>
      <c r="B100" s="188" t="s">
        <v>767</v>
      </c>
      <c r="C100" s="189">
        <v>2.00872037028E-2</v>
      </c>
      <c r="D100" s="189">
        <v>0.41680101030600003</v>
      </c>
    </row>
    <row r="101" spans="1:4" ht="27.75" customHeight="1" x14ac:dyDescent="0.25">
      <c r="A101" s="187" t="s">
        <v>792</v>
      </c>
      <c r="B101" s="188" t="s">
        <v>767</v>
      </c>
      <c r="C101" s="189">
        <v>0.42848823402699998</v>
      </c>
      <c r="D101" s="189">
        <v>0.824337439221</v>
      </c>
    </row>
    <row r="102" spans="1:4" ht="27.75" customHeight="1" x14ac:dyDescent="0.25">
      <c r="A102" s="187" t="s">
        <v>793</v>
      </c>
      <c r="B102" s="188" t="s">
        <v>767</v>
      </c>
      <c r="C102" s="189">
        <v>0.73800031336899996</v>
      </c>
      <c r="D102" s="189">
        <v>2.3588018825699999</v>
      </c>
    </row>
    <row r="103" spans="1:4" ht="27.75" customHeight="1" x14ac:dyDescent="0.25">
      <c r="A103" s="187" t="s">
        <v>794</v>
      </c>
      <c r="B103" s="188" t="s">
        <v>767</v>
      </c>
      <c r="C103" s="189">
        <v>3.2451031546899998</v>
      </c>
      <c r="D103" s="189">
        <v>0.67987213924099998</v>
      </c>
    </row>
    <row r="104" spans="1:4" ht="27.75" customHeight="1" x14ac:dyDescent="0.25">
      <c r="A104" s="187" t="s">
        <v>795</v>
      </c>
      <c r="B104" s="188" t="s">
        <v>767</v>
      </c>
      <c r="C104" s="189">
        <v>2.1638462129199999E-3</v>
      </c>
      <c r="D104" s="189">
        <v>-0.20088188551399999</v>
      </c>
    </row>
    <row r="105" spans="1:4" ht="27.75" customHeight="1" x14ac:dyDescent="0.25">
      <c r="A105" s="187" t="s">
        <v>796</v>
      </c>
      <c r="B105" s="188" t="s">
        <v>767</v>
      </c>
      <c r="C105" s="189">
        <v>1.2553269769199999E-2</v>
      </c>
      <c r="D105" s="189">
        <v>1.9120985525900001</v>
      </c>
    </row>
    <row r="106" spans="1:4" ht="27.75" customHeight="1" x14ac:dyDescent="0.25">
      <c r="A106" s="187" t="s">
        <v>797</v>
      </c>
      <c r="B106" s="188" t="s">
        <v>767</v>
      </c>
      <c r="C106" s="189">
        <v>0</v>
      </c>
      <c r="D106" s="189">
        <v>0.87593785462999996</v>
      </c>
    </row>
    <row r="107" spans="1:4" ht="27.75" customHeight="1" x14ac:dyDescent="0.25">
      <c r="A107" s="187" t="s">
        <v>798</v>
      </c>
      <c r="B107" s="188" t="s">
        <v>767</v>
      </c>
      <c r="C107" s="189">
        <v>1.17903867859</v>
      </c>
      <c r="D107" s="189">
        <v>1.17758534726</v>
      </c>
    </row>
    <row r="108" spans="1:4" ht="27.75" customHeight="1" x14ac:dyDescent="0.25">
      <c r="A108" s="187" t="s">
        <v>799</v>
      </c>
      <c r="B108" s="188" t="s">
        <v>767</v>
      </c>
      <c r="C108" s="189">
        <v>3.5426670878499995E-2</v>
      </c>
      <c r="D108" s="189">
        <v>0.12199135511799999</v>
      </c>
    </row>
    <row r="109" spans="1:4" ht="27.75" customHeight="1" x14ac:dyDescent="0.25">
      <c r="A109" s="187" t="s">
        <v>800</v>
      </c>
      <c r="B109" s="188" t="s">
        <v>767</v>
      </c>
      <c r="C109" s="189">
        <v>0.49265630072099997</v>
      </c>
      <c r="D109" s="189">
        <v>0.30791690890400003</v>
      </c>
    </row>
    <row r="110" spans="1:4" ht="27.75" customHeight="1" x14ac:dyDescent="0.25">
      <c r="A110" s="187" t="s">
        <v>801</v>
      </c>
      <c r="B110" s="188" t="s">
        <v>767</v>
      </c>
      <c r="C110" s="189">
        <v>1.2065672833199999</v>
      </c>
      <c r="D110" s="189">
        <v>1.28525672214</v>
      </c>
    </row>
    <row r="111" spans="1:4" ht="27.75" customHeight="1" x14ac:dyDescent="0.25">
      <c r="A111" s="187" t="s">
        <v>802</v>
      </c>
      <c r="B111" s="188" t="s">
        <v>767</v>
      </c>
      <c r="C111" s="189">
        <v>5.9419873639199997E-2</v>
      </c>
      <c r="D111" s="189">
        <v>-3.3916746545299997E-2</v>
      </c>
    </row>
    <row r="112" spans="1:4" ht="27.75" customHeight="1" x14ac:dyDescent="0.25">
      <c r="A112" s="187" t="s">
        <v>803</v>
      </c>
      <c r="B112" s="188" t="s">
        <v>767</v>
      </c>
      <c r="C112" s="189">
        <v>0.362470233157</v>
      </c>
      <c r="D112" s="189">
        <v>0.15918710090900001</v>
      </c>
    </row>
    <row r="113" spans="1:4" ht="27.75" customHeight="1" x14ac:dyDescent="0.25">
      <c r="A113" s="187" t="s">
        <v>804</v>
      </c>
      <c r="B113" s="188" t="s">
        <v>767</v>
      </c>
      <c r="C113" s="189">
        <v>0.15905330541099999</v>
      </c>
      <c r="D113" s="189">
        <v>0.15882658758400001</v>
      </c>
    </row>
    <row r="114" spans="1:4" ht="27.75" customHeight="1" x14ac:dyDescent="0.25">
      <c r="A114" s="187" t="s">
        <v>805</v>
      </c>
      <c r="B114" s="188" t="s">
        <v>767</v>
      </c>
      <c r="C114" s="189">
        <v>0.72631006578300006</v>
      </c>
      <c r="D114" s="189">
        <v>2.6699400028800002</v>
      </c>
    </row>
    <row r="115" spans="1:4" ht="27.75" customHeight="1" x14ac:dyDescent="0.25">
      <c r="A115" s="187" t="s">
        <v>806</v>
      </c>
      <c r="B115" s="188" t="s">
        <v>767</v>
      </c>
      <c r="C115" s="189">
        <v>0.67878015772900002</v>
      </c>
      <c r="D115" s="189">
        <v>1.0834145685000001E-4</v>
      </c>
    </row>
    <row r="116" spans="1:4" ht="27.75" customHeight="1" x14ac:dyDescent="0.25">
      <c r="A116" s="187" t="s">
        <v>807</v>
      </c>
      <c r="B116" s="188" t="s">
        <v>767</v>
      </c>
      <c r="C116" s="189">
        <v>2.0780232455699998E-2</v>
      </c>
      <c r="D116" s="189">
        <v>2.83714160744</v>
      </c>
    </row>
    <row r="117" spans="1:4" ht="27.75" customHeight="1" x14ac:dyDescent="0.25">
      <c r="A117" s="187" t="s">
        <v>808</v>
      </c>
      <c r="B117" s="188" t="s">
        <v>767</v>
      </c>
      <c r="C117" s="189">
        <v>0.292274405141</v>
      </c>
      <c r="D117" s="189">
        <v>0.117069610197</v>
      </c>
    </row>
    <row r="118" spans="1:4" ht="27.75" customHeight="1" x14ac:dyDescent="0.25">
      <c r="A118" s="187" t="s">
        <v>809</v>
      </c>
      <c r="B118" s="188" t="s">
        <v>767</v>
      </c>
      <c r="C118" s="189">
        <v>5.09497997397E-2</v>
      </c>
      <c r="D118" s="189">
        <v>2.2669466658899999</v>
      </c>
    </row>
    <row r="119" spans="1:4" ht="27.75" customHeight="1" x14ac:dyDescent="0.25">
      <c r="A119" s="187" t="s">
        <v>810</v>
      </c>
      <c r="B119" s="188" t="s">
        <v>767</v>
      </c>
      <c r="C119" s="189">
        <v>3.3812505848499999E-2</v>
      </c>
      <c r="D119" s="189">
        <v>6.98407678402</v>
      </c>
    </row>
    <row r="120" spans="1:4" ht="27.75" customHeight="1" x14ac:dyDescent="0.25">
      <c r="A120" s="187" t="s">
        <v>811</v>
      </c>
      <c r="B120" s="188" t="s">
        <v>767</v>
      </c>
      <c r="C120" s="189">
        <v>4.4018938519800002E-2</v>
      </c>
      <c r="D120" s="189">
        <v>6.3226301148799999</v>
      </c>
    </row>
    <row r="121" spans="1:4" ht="27.75" customHeight="1" x14ac:dyDescent="0.25">
      <c r="A121" s="187" t="s">
        <v>812</v>
      </c>
      <c r="B121" s="188" t="s">
        <v>767</v>
      </c>
      <c r="C121" s="189">
        <v>2.9657051114800002</v>
      </c>
      <c r="D121" s="189">
        <v>3.8610591803399998</v>
      </c>
    </row>
    <row r="122" spans="1:4" ht="27.75" customHeight="1" x14ac:dyDescent="0.25">
      <c r="A122" s="187" t="s">
        <v>813</v>
      </c>
      <c r="B122" s="188" t="s">
        <v>767</v>
      </c>
      <c r="C122" s="189">
        <v>8.856089799059999E-2</v>
      </c>
      <c r="D122" s="189">
        <v>1.9759948648800001</v>
      </c>
    </row>
    <row r="123" spans="1:4" ht="27.75" customHeight="1" x14ac:dyDescent="0.25">
      <c r="A123" s="187" t="s">
        <v>814</v>
      </c>
      <c r="B123" s="188" t="s">
        <v>767</v>
      </c>
      <c r="C123" s="189">
        <v>0.57164884162999996</v>
      </c>
      <c r="D123" s="189">
        <v>2.98129206134</v>
      </c>
    </row>
    <row r="124" spans="1:4" ht="27.75" customHeight="1" x14ac:dyDescent="0.25">
      <c r="A124" s="187" t="s">
        <v>815</v>
      </c>
      <c r="B124" s="188" t="s">
        <v>816</v>
      </c>
      <c r="C124" s="189">
        <v>0</v>
      </c>
      <c r="D124" s="189">
        <v>0</v>
      </c>
    </row>
    <row r="125" spans="1:4" ht="27.75" customHeight="1" x14ac:dyDescent="0.25">
      <c r="A125" s="187" t="s">
        <v>817</v>
      </c>
      <c r="B125" s="188" t="s">
        <v>816</v>
      </c>
      <c r="C125" s="189">
        <v>1.06988316988</v>
      </c>
      <c r="D125" s="189">
        <v>3.75240701513E-2</v>
      </c>
    </row>
    <row r="126" spans="1:4" ht="27.75" customHeight="1" x14ac:dyDescent="0.25">
      <c r="A126" s="187" t="s">
        <v>818</v>
      </c>
      <c r="B126" s="188" t="s">
        <v>816</v>
      </c>
      <c r="C126" s="189">
        <v>1.10655565819</v>
      </c>
      <c r="D126" s="189">
        <v>2.2020638856800003</v>
      </c>
    </row>
    <row r="127" spans="1:4" ht="27.75" customHeight="1" x14ac:dyDescent="0.25">
      <c r="A127" s="187" t="s">
        <v>819</v>
      </c>
      <c r="B127" s="188" t="s">
        <v>816</v>
      </c>
      <c r="C127" s="189">
        <v>0.72413925498699994</v>
      </c>
      <c r="D127" s="189">
        <v>4.9011006692600008</v>
      </c>
    </row>
    <row r="128" spans="1:4" ht="27.75" customHeight="1" x14ac:dyDescent="0.25">
      <c r="A128" s="187" t="s">
        <v>820</v>
      </c>
      <c r="B128" s="188" t="s">
        <v>816</v>
      </c>
      <c r="C128" s="189">
        <v>6.4021704657200001E-2</v>
      </c>
      <c r="D128" s="189">
        <v>1.92186875258</v>
      </c>
    </row>
    <row r="129" spans="1:4" ht="27.75" customHeight="1" x14ac:dyDescent="0.25">
      <c r="A129" s="187" t="s">
        <v>821</v>
      </c>
      <c r="B129" s="188" t="s">
        <v>816</v>
      </c>
      <c r="C129" s="189">
        <v>0.73561776774800003</v>
      </c>
      <c r="D129" s="189">
        <v>0.97984159439899998</v>
      </c>
    </row>
    <row r="130" spans="1:4" ht="27.75" customHeight="1" x14ac:dyDescent="0.25">
      <c r="A130" s="187" t="s">
        <v>822</v>
      </c>
      <c r="B130" s="188" t="s">
        <v>816</v>
      </c>
      <c r="C130" s="189">
        <v>0.245163633933</v>
      </c>
      <c r="D130" s="189">
        <v>0.62469532563300001</v>
      </c>
    </row>
    <row r="131" spans="1:4" ht="27.75" customHeight="1" x14ac:dyDescent="0.25">
      <c r="A131" s="187" t="s">
        <v>823</v>
      </c>
      <c r="B131" s="188" t="s">
        <v>816</v>
      </c>
      <c r="C131" s="189">
        <v>0.40495737697799999</v>
      </c>
      <c r="D131" s="189">
        <v>0.16467822250899999</v>
      </c>
    </row>
    <row r="132" spans="1:4" ht="27.75" customHeight="1" x14ac:dyDescent="0.25">
      <c r="A132" s="187" t="s">
        <v>824</v>
      </c>
      <c r="B132" s="188" t="s">
        <v>816</v>
      </c>
      <c r="C132" s="189">
        <v>0.78343494851699991</v>
      </c>
      <c r="D132" s="189">
        <v>1.0964025494299998</v>
      </c>
    </row>
    <row r="133" spans="1:4" ht="27.75" customHeight="1" x14ac:dyDescent="0.25">
      <c r="A133" s="187" t="s">
        <v>825</v>
      </c>
      <c r="B133" s="188" t="s">
        <v>816</v>
      </c>
      <c r="C133" s="189">
        <v>0.35679934895000004</v>
      </c>
      <c r="D133" s="189">
        <v>1.22641555006</v>
      </c>
    </row>
    <row r="134" spans="1:4" ht="27.75" customHeight="1" x14ac:dyDescent="0.25">
      <c r="A134" s="187" t="s">
        <v>826</v>
      </c>
      <c r="B134" s="188" t="s">
        <v>816</v>
      </c>
      <c r="C134" s="189">
        <v>3.8264424142899996E-2</v>
      </c>
      <c r="D134" s="189">
        <v>2.1598848374999999</v>
      </c>
    </row>
    <row r="135" spans="1:4" ht="27.75" customHeight="1" x14ac:dyDescent="0.25">
      <c r="A135" s="187" t="s">
        <v>827</v>
      </c>
      <c r="B135" s="188" t="s">
        <v>816</v>
      </c>
      <c r="C135" s="189">
        <v>0.347080427872</v>
      </c>
      <c r="D135" s="189">
        <v>2.8046716322699998</v>
      </c>
    </row>
    <row r="136" spans="1:4" ht="27.75" customHeight="1" x14ac:dyDescent="0.25">
      <c r="A136" s="187" t="s">
        <v>828</v>
      </c>
      <c r="B136" s="188" t="s">
        <v>816</v>
      </c>
      <c r="C136" s="189">
        <v>4.3308611144099998E-3</v>
      </c>
      <c r="D136" s="189">
        <v>0.55921845895400002</v>
      </c>
    </row>
    <row r="137" spans="1:4" ht="27.75" customHeight="1" x14ac:dyDescent="0.25">
      <c r="A137" s="187" t="s">
        <v>829</v>
      </c>
      <c r="B137" s="188" t="s">
        <v>816</v>
      </c>
      <c r="C137" s="189">
        <v>3.5985528571900001E-3</v>
      </c>
      <c r="D137" s="189">
        <v>5.2864259751000002E-2</v>
      </c>
    </row>
    <row r="138" spans="1:4" ht="27.75" customHeight="1" x14ac:dyDescent="0.25">
      <c r="A138" s="187" t="s">
        <v>830</v>
      </c>
      <c r="B138" s="188" t="s">
        <v>816</v>
      </c>
      <c r="C138" s="189">
        <v>0.29345921157100002</v>
      </c>
      <c r="D138" s="189">
        <v>3.6566799326099999</v>
      </c>
    </row>
    <row r="139" spans="1:4" ht="27.75" customHeight="1" x14ac:dyDescent="0.25">
      <c r="A139" s="187" t="s">
        <v>831</v>
      </c>
      <c r="B139" s="188" t="s">
        <v>816</v>
      </c>
      <c r="C139" s="189">
        <v>0.111111174998</v>
      </c>
      <c r="D139" s="189">
        <v>3.0407767266999999</v>
      </c>
    </row>
    <row r="140" spans="1:4" ht="27.75" customHeight="1" x14ac:dyDescent="0.25">
      <c r="A140" s="187" t="s">
        <v>832</v>
      </c>
      <c r="B140" s="188" t="s">
        <v>816</v>
      </c>
      <c r="C140" s="189">
        <v>0.11891145986899999</v>
      </c>
      <c r="D140" s="189">
        <v>5.0178883717199998</v>
      </c>
    </row>
    <row r="141" spans="1:4" ht="27.75" customHeight="1" x14ac:dyDescent="0.25">
      <c r="A141" s="187" t="s">
        <v>833</v>
      </c>
      <c r="B141" s="188" t="s">
        <v>816</v>
      </c>
      <c r="C141" s="189">
        <v>1.07042067992</v>
      </c>
      <c r="D141" s="189">
        <v>2.5191840887499999</v>
      </c>
    </row>
    <row r="142" spans="1:4" ht="27.75" customHeight="1" x14ac:dyDescent="0.25">
      <c r="A142" s="187" t="s">
        <v>834</v>
      </c>
      <c r="B142" s="188" t="s">
        <v>816</v>
      </c>
      <c r="C142" s="189">
        <v>0.32683837868799998</v>
      </c>
      <c r="D142" s="189">
        <v>3.0869305601800003</v>
      </c>
    </row>
    <row r="143" spans="1:4" ht="27.75" customHeight="1" x14ac:dyDescent="0.25">
      <c r="A143" s="187" t="s">
        <v>835</v>
      </c>
      <c r="B143" s="188" t="s">
        <v>816</v>
      </c>
      <c r="C143" s="189">
        <v>0.422632201742</v>
      </c>
      <c r="D143" s="189">
        <v>0.8014996441340001</v>
      </c>
    </row>
    <row r="144" spans="1:4" ht="27.75" customHeight="1" x14ac:dyDescent="0.25">
      <c r="A144" s="187" t="s">
        <v>836</v>
      </c>
      <c r="B144" s="188" t="s">
        <v>816</v>
      </c>
      <c r="C144" s="189">
        <v>0.22633361349600001</v>
      </c>
      <c r="D144" s="189">
        <v>2.6026157597999999</v>
      </c>
    </row>
    <row r="145" spans="1:4" ht="27.75" customHeight="1" x14ac:dyDescent="0.25">
      <c r="A145" s="187" t="s">
        <v>837</v>
      </c>
      <c r="B145" s="188" t="s">
        <v>816</v>
      </c>
      <c r="C145" s="189">
        <v>0.113920541485</v>
      </c>
      <c r="D145" s="189">
        <v>0.23401943236299999</v>
      </c>
    </row>
    <row r="146" spans="1:4" ht="27.75" customHeight="1" x14ac:dyDescent="0.25">
      <c r="A146" s="187" t="s">
        <v>838</v>
      </c>
      <c r="B146" s="188" t="s">
        <v>816</v>
      </c>
      <c r="C146" s="189">
        <v>6.0729380288700001E-2</v>
      </c>
      <c r="D146" s="189">
        <v>3.0569569087099997</v>
      </c>
    </row>
    <row r="147" spans="1:4" ht="27.75" customHeight="1" x14ac:dyDescent="0.25">
      <c r="A147" s="187" t="s">
        <v>839</v>
      </c>
      <c r="B147" s="188" t="s">
        <v>816</v>
      </c>
      <c r="C147" s="189">
        <v>0.19599580003299999</v>
      </c>
      <c r="D147" s="189">
        <v>3.9967183202299998</v>
      </c>
    </row>
    <row r="148" spans="1:4" ht="27.75" customHeight="1" x14ac:dyDescent="0.25">
      <c r="A148" s="187" t="s">
        <v>840</v>
      </c>
      <c r="B148" s="188" t="s">
        <v>816</v>
      </c>
      <c r="C148" s="189">
        <v>0.19599580003299999</v>
      </c>
      <c r="D148" s="189">
        <v>3.9967183202299998</v>
      </c>
    </row>
    <row r="149" spans="1:4" ht="27.75" customHeight="1" x14ac:dyDescent="0.25">
      <c r="A149" s="187" t="s">
        <v>841</v>
      </c>
      <c r="B149" s="188" t="s">
        <v>816</v>
      </c>
      <c r="C149" s="189">
        <v>0.71100898100699994</v>
      </c>
      <c r="D149" s="189">
        <v>4.0040018716999999</v>
      </c>
    </row>
    <row r="150" spans="1:4" ht="27.75" customHeight="1" x14ac:dyDescent="0.25">
      <c r="A150" s="187" t="s">
        <v>842</v>
      </c>
      <c r="B150" s="188" t="s">
        <v>816</v>
      </c>
      <c r="C150" s="189">
        <v>0.71100898100699994</v>
      </c>
      <c r="D150" s="189">
        <v>4.0040018716999999</v>
      </c>
    </row>
    <row r="151" spans="1:4" ht="27.75" customHeight="1" x14ac:dyDescent="0.25">
      <c r="A151" s="187" t="s">
        <v>843</v>
      </c>
      <c r="B151" s="188" t="s">
        <v>816</v>
      </c>
      <c r="C151" s="189">
        <v>-4.6282111877000001E-2</v>
      </c>
      <c r="D151" s="189">
        <v>3.38404640065</v>
      </c>
    </row>
    <row r="152" spans="1:4" ht="27.75" customHeight="1" x14ac:dyDescent="0.25">
      <c r="A152" s="187" t="s">
        <v>844</v>
      </c>
      <c r="B152" s="188" t="s">
        <v>816</v>
      </c>
      <c r="C152" s="189">
        <v>0.194067178689</v>
      </c>
      <c r="D152" s="189">
        <v>0.67507848518399993</v>
      </c>
    </row>
    <row r="153" spans="1:4" ht="27.75" customHeight="1" x14ac:dyDescent="0.25">
      <c r="A153" s="187" t="s">
        <v>845</v>
      </c>
      <c r="B153" s="188" t="s">
        <v>846</v>
      </c>
      <c r="C153" s="189">
        <v>-9.9328968963799988E-2</v>
      </c>
      <c r="D153" s="189">
        <v>0</v>
      </c>
    </row>
    <row r="154" spans="1:4" ht="27.75" customHeight="1" x14ac:dyDescent="0.25">
      <c r="A154" s="187" t="s">
        <v>847</v>
      </c>
      <c r="B154" s="188" t="s">
        <v>846</v>
      </c>
      <c r="C154" s="189">
        <v>0</v>
      </c>
      <c r="D154" s="189">
        <v>0</v>
      </c>
    </row>
    <row r="155" spans="1:4" ht="27.75" customHeight="1" x14ac:dyDescent="0.25">
      <c r="A155" s="187" t="s">
        <v>848</v>
      </c>
      <c r="B155" s="188" t="s">
        <v>846</v>
      </c>
      <c r="C155" s="189">
        <v>0</v>
      </c>
      <c r="D155" s="189">
        <v>0</v>
      </c>
    </row>
    <row r="156" spans="1:4" ht="27.75" customHeight="1" x14ac:dyDescent="0.25">
      <c r="A156" s="187" t="s">
        <v>849</v>
      </c>
      <c r="B156" s="188" t="s">
        <v>846</v>
      </c>
      <c r="C156" s="189">
        <v>0</v>
      </c>
      <c r="D156" s="189">
        <v>0</v>
      </c>
    </row>
    <row r="157" spans="1:4" ht="27.75" customHeight="1" x14ac:dyDescent="0.25">
      <c r="A157" s="187" t="s">
        <v>850</v>
      </c>
      <c r="B157" s="188" t="s">
        <v>846</v>
      </c>
      <c r="C157" s="189">
        <v>-4.9665632867299997E-2</v>
      </c>
      <c r="D157" s="189">
        <v>0</v>
      </c>
    </row>
    <row r="158" spans="1:4" ht="27.75" customHeight="1" x14ac:dyDescent="0.25">
      <c r="A158" s="187" t="s">
        <v>851</v>
      </c>
      <c r="B158" s="188" t="s">
        <v>846</v>
      </c>
      <c r="C158" s="189">
        <v>0</v>
      </c>
      <c r="D158" s="189">
        <v>0</v>
      </c>
    </row>
    <row r="159" spans="1:4" ht="27.75" customHeight="1" x14ac:dyDescent="0.25">
      <c r="A159" s="187" t="s">
        <v>852</v>
      </c>
      <c r="B159" s="188" t="s">
        <v>846</v>
      </c>
      <c r="C159" s="189">
        <v>-9.24139327825E-2</v>
      </c>
      <c r="D159" s="189">
        <v>0</v>
      </c>
    </row>
    <row r="160" spans="1:4" ht="27.75" customHeight="1" x14ac:dyDescent="0.25">
      <c r="A160" s="187" t="s">
        <v>853</v>
      </c>
      <c r="B160" s="188" t="s">
        <v>846</v>
      </c>
      <c r="C160" s="189">
        <v>0.33322455994799999</v>
      </c>
      <c r="D160" s="189">
        <v>9.1971939257599997E-4</v>
      </c>
    </row>
    <row r="161" spans="1:4" ht="27.75" customHeight="1" x14ac:dyDescent="0.25">
      <c r="A161" s="187" t="s">
        <v>854</v>
      </c>
      <c r="B161" s="188" t="s">
        <v>846</v>
      </c>
      <c r="C161" s="189">
        <v>0</v>
      </c>
      <c r="D161" s="189">
        <v>0</v>
      </c>
    </row>
    <row r="162" spans="1:4" ht="27.75" customHeight="1" x14ac:dyDescent="0.25">
      <c r="A162" s="187" t="s">
        <v>855</v>
      </c>
      <c r="B162" s="188" t="s">
        <v>846</v>
      </c>
      <c r="C162" s="189">
        <v>-9.2267814503099996E-2</v>
      </c>
      <c r="D162" s="189">
        <v>0</v>
      </c>
    </row>
    <row r="163" spans="1:4" ht="27.75" customHeight="1" x14ac:dyDescent="0.25">
      <c r="A163" s="187" t="s">
        <v>856</v>
      </c>
      <c r="B163" s="188" t="s">
        <v>846</v>
      </c>
      <c r="C163" s="189">
        <v>7.1223641079300001E-2</v>
      </c>
      <c r="D163" s="189">
        <v>-0.18583393460299999</v>
      </c>
    </row>
    <row r="164" spans="1:4" ht="27.75" customHeight="1" x14ac:dyDescent="0.25">
      <c r="A164" s="187" t="s">
        <v>857</v>
      </c>
      <c r="B164" s="188" t="s">
        <v>846</v>
      </c>
      <c r="C164" s="189">
        <v>1.17900020954E-4</v>
      </c>
      <c r="D164" s="189">
        <v>-0.184424905448</v>
      </c>
    </row>
    <row r="165" spans="1:4" ht="27.75" customHeight="1" x14ac:dyDescent="0.25">
      <c r="A165" s="187" t="s">
        <v>858</v>
      </c>
      <c r="B165" s="188" t="s">
        <v>846</v>
      </c>
      <c r="C165" s="189">
        <v>-0.191076652303</v>
      </c>
      <c r="D165" s="189">
        <v>0</v>
      </c>
    </row>
    <row r="166" spans="1:4" ht="27.75" customHeight="1" x14ac:dyDescent="0.25">
      <c r="A166" s="187" t="s">
        <v>859</v>
      </c>
      <c r="B166" s="188" t="s">
        <v>860</v>
      </c>
      <c r="C166" s="189">
        <v>0.12365888880000001</v>
      </c>
      <c r="D166" s="189">
        <v>6.1191439276699995E-3</v>
      </c>
    </row>
    <row r="167" spans="1:4" ht="27.75" customHeight="1" x14ac:dyDescent="0.25">
      <c r="A167" s="187" t="s">
        <v>861</v>
      </c>
      <c r="B167" s="188" t="s">
        <v>860</v>
      </c>
      <c r="C167" s="189">
        <v>0.35136654183899996</v>
      </c>
      <c r="D167" s="189">
        <v>0.47400167383699998</v>
      </c>
    </row>
    <row r="168" spans="1:4" ht="27.75" customHeight="1" x14ac:dyDescent="0.25">
      <c r="A168" s="187" t="s">
        <v>862</v>
      </c>
      <c r="B168" s="188" t="s">
        <v>860</v>
      </c>
      <c r="C168" s="189">
        <v>6.7236442416899996E-3</v>
      </c>
      <c r="D168" s="189">
        <v>1.3370647498400001</v>
      </c>
    </row>
    <row r="169" spans="1:4" ht="27.75" customHeight="1" x14ac:dyDescent="0.25">
      <c r="A169" s="187" t="s">
        <v>863</v>
      </c>
      <c r="B169" s="188" t="s">
        <v>860</v>
      </c>
      <c r="C169" s="189">
        <v>0.70147112805200007</v>
      </c>
      <c r="D169" s="189">
        <v>2.5870140050399999</v>
      </c>
    </row>
    <row r="170" spans="1:4" ht="27.75" customHeight="1" x14ac:dyDescent="0.25">
      <c r="A170" s="187" t="s">
        <v>864</v>
      </c>
      <c r="B170" s="188" t="s">
        <v>860</v>
      </c>
      <c r="C170" s="189">
        <v>1.4326475862100001E-2</v>
      </c>
      <c r="D170" s="189">
        <v>0.47770238784999997</v>
      </c>
    </row>
    <row r="171" spans="1:4" ht="27.75" customHeight="1" x14ac:dyDescent="0.25">
      <c r="A171" s="187" t="s">
        <v>865</v>
      </c>
      <c r="B171" s="188" t="s">
        <v>860</v>
      </c>
      <c r="C171" s="189">
        <v>0.64933098497100006</v>
      </c>
      <c r="D171" s="189">
        <v>2.12337350557</v>
      </c>
    </row>
    <row r="172" spans="1:4" ht="27.75" customHeight="1" x14ac:dyDescent="0.25">
      <c r="A172" s="187" t="s">
        <v>866</v>
      </c>
      <c r="B172" s="188" t="s">
        <v>860</v>
      </c>
      <c r="C172" s="189">
        <v>0</v>
      </c>
      <c r="D172" s="189">
        <v>0.84603233627800001</v>
      </c>
    </row>
    <row r="173" spans="1:4" ht="27.75" customHeight="1" x14ac:dyDescent="0.25">
      <c r="A173" s="187" t="s">
        <v>867</v>
      </c>
      <c r="B173" s="188" t="s">
        <v>860</v>
      </c>
      <c r="C173" s="189">
        <v>5.4811929500899997E-2</v>
      </c>
      <c r="D173" s="189">
        <v>0.49964268212700003</v>
      </c>
    </row>
    <row r="174" spans="1:4" ht="27.75" customHeight="1" x14ac:dyDescent="0.25">
      <c r="A174" s="187" t="s">
        <v>868</v>
      </c>
      <c r="B174" s="188" t="s">
        <v>860</v>
      </c>
      <c r="C174" s="189">
        <v>0</v>
      </c>
      <c r="D174" s="189">
        <v>1.0277766294800001</v>
      </c>
    </row>
    <row r="175" spans="1:4" ht="27.75" customHeight="1" x14ac:dyDescent="0.25">
      <c r="A175" s="187" t="s">
        <v>869</v>
      </c>
      <c r="B175" s="188" t="s">
        <v>860</v>
      </c>
      <c r="C175" s="189">
        <v>2.3142885955099999</v>
      </c>
      <c r="D175" s="189">
        <v>0.64131831681000007</v>
      </c>
    </row>
    <row r="176" spans="1:4" ht="27.75" customHeight="1" x14ac:dyDescent="0.25">
      <c r="A176" s="187" t="s">
        <v>870</v>
      </c>
      <c r="B176" s="188" t="s">
        <v>860</v>
      </c>
      <c r="C176" s="189">
        <v>2.9476501231299999E-2</v>
      </c>
      <c r="D176" s="189">
        <v>0.83183762335</v>
      </c>
    </row>
    <row r="177" spans="1:4" ht="27.75" customHeight="1" x14ac:dyDescent="0.25">
      <c r="A177" s="187" t="s">
        <v>871</v>
      </c>
      <c r="B177" s="188" t="s">
        <v>860</v>
      </c>
      <c r="C177" s="189">
        <v>2.0034804474899999</v>
      </c>
      <c r="D177" s="189">
        <v>1.9414241585600001</v>
      </c>
    </row>
    <row r="178" spans="1:4" ht="27.75" customHeight="1" x14ac:dyDescent="0.25">
      <c r="A178" s="187" t="s">
        <v>872</v>
      </c>
      <c r="B178" s="188" t="s">
        <v>860</v>
      </c>
      <c r="C178" s="189">
        <v>4.2211194057000002E-2</v>
      </c>
      <c r="D178" s="189">
        <v>0.12189422824</v>
      </c>
    </row>
    <row r="179" spans="1:4" ht="27.75" customHeight="1" x14ac:dyDescent="0.25">
      <c r="A179" s="187" t="s">
        <v>873</v>
      </c>
      <c r="B179" s="188" t="s">
        <v>860</v>
      </c>
      <c r="C179" s="189">
        <v>9.5923238884300002E-2</v>
      </c>
      <c r="D179" s="189">
        <v>0.38674212777100003</v>
      </c>
    </row>
    <row r="180" spans="1:4" ht="27.75" customHeight="1" x14ac:dyDescent="0.25">
      <c r="A180" s="187" t="s">
        <v>874</v>
      </c>
      <c r="B180" s="188" t="s">
        <v>860</v>
      </c>
      <c r="C180" s="189">
        <v>1.0499310148500001</v>
      </c>
      <c r="D180" s="189">
        <v>1.35486864737</v>
      </c>
    </row>
    <row r="181" spans="1:4" ht="27.75" customHeight="1" x14ac:dyDescent="0.25">
      <c r="A181" s="187" t="s">
        <v>875</v>
      </c>
      <c r="B181" s="188" t="s">
        <v>860</v>
      </c>
      <c r="C181" s="189">
        <v>6.5570464017899996E-2</v>
      </c>
      <c r="D181" s="189">
        <v>0.278012510341</v>
      </c>
    </row>
    <row r="182" spans="1:4" ht="27.75" customHeight="1" x14ac:dyDescent="0.25">
      <c r="A182" s="187" t="s">
        <v>876</v>
      </c>
      <c r="B182" s="188" t="s">
        <v>860</v>
      </c>
      <c r="C182" s="189">
        <v>4.03243921787E-2</v>
      </c>
      <c r="D182" s="189">
        <v>0.11974130155400001</v>
      </c>
    </row>
    <row r="183" spans="1:4" ht="27.75" customHeight="1" x14ac:dyDescent="0.25">
      <c r="A183" s="187" t="s">
        <v>877</v>
      </c>
      <c r="B183" s="188" t="s">
        <v>860</v>
      </c>
      <c r="C183" s="189">
        <v>4.3355468703399999E-2</v>
      </c>
      <c r="D183" s="189">
        <v>0.41591600668500001</v>
      </c>
    </row>
    <row r="184" spans="1:4" ht="27.75" customHeight="1" x14ac:dyDescent="0.25">
      <c r="A184" s="187" t="s">
        <v>878</v>
      </c>
      <c r="B184" s="188" t="s">
        <v>879</v>
      </c>
      <c r="C184" s="189">
        <v>0</v>
      </c>
      <c r="D184" s="189">
        <v>0</v>
      </c>
    </row>
    <row r="185" spans="1:4" ht="27.75" customHeight="1" x14ac:dyDescent="0.25">
      <c r="A185" s="187" t="s">
        <v>880</v>
      </c>
      <c r="B185" s="188" t="s">
        <v>879</v>
      </c>
      <c r="C185" s="189">
        <v>3.1402483298300005E-2</v>
      </c>
      <c r="D185" s="189">
        <v>1.2298248645500001</v>
      </c>
    </row>
    <row r="186" spans="1:4" ht="27.75" customHeight="1" x14ac:dyDescent="0.25">
      <c r="A186" s="187" t="s">
        <v>881</v>
      </c>
      <c r="B186" s="188" t="s">
        <v>879</v>
      </c>
      <c r="C186" s="189">
        <v>3.1393001553699999E-2</v>
      </c>
      <c r="D186" s="189">
        <v>1.2296982780000001</v>
      </c>
    </row>
    <row r="187" spans="1:4" ht="27.75" customHeight="1" x14ac:dyDescent="0.25">
      <c r="A187" s="187" t="s">
        <v>882</v>
      </c>
      <c r="B187" s="188" t="s">
        <v>879</v>
      </c>
      <c r="C187" s="189">
        <v>0.44952319023199999</v>
      </c>
      <c r="D187" s="189">
        <v>1.86479100437</v>
      </c>
    </row>
    <row r="188" spans="1:4" ht="27.75" customHeight="1" x14ac:dyDescent="0.25">
      <c r="A188" s="187" t="s">
        <v>883</v>
      </c>
      <c r="B188" s="188" t="s">
        <v>879</v>
      </c>
      <c r="C188" s="189">
        <v>3.0368151001500001E-2</v>
      </c>
      <c r="D188" s="189">
        <v>1.22360859256</v>
      </c>
    </row>
    <row r="189" spans="1:4" ht="27.75" customHeight="1" x14ac:dyDescent="0.25">
      <c r="A189" s="187" t="s">
        <v>884</v>
      </c>
      <c r="B189" s="188" t="s">
        <v>879</v>
      </c>
      <c r="C189" s="189">
        <v>0.28168522912299998</v>
      </c>
      <c r="D189" s="189">
        <v>2.5113955113699999</v>
      </c>
    </row>
    <row r="190" spans="1:4" ht="27.75" customHeight="1" x14ac:dyDescent="0.25">
      <c r="A190" s="187" t="s">
        <v>885</v>
      </c>
      <c r="B190" s="188" t="s">
        <v>879</v>
      </c>
      <c r="C190" s="189">
        <v>2.5281291775599998E-2</v>
      </c>
      <c r="D190" s="189">
        <v>2.4863828610400001</v>
      </c>
    </row>
    <row r="191" spans="1:4" ht="27.75" customHeight="1" x14ac:dyDescent="0.25">
      <c r="A191" s="187" t="s">
        <v>886</v>
      </c>
      <c r="B191" s="188" t="s">
        <v>879</v>
      </c>
      <c r="C191" s="189">
        <v>0.151378940096</v>
      </c>
      <c r="D191" s="189">
        <v>1.16779893466</v>
      </c>
    </row>
    <row r="192" spans="1:4" ht="27.75" customHeight="1" x14ac:dyDescent="0.25">
      <c r="A192" s="187" t="s">
        <v>887</v>
      </c>
      <c r="B192" s="188" t="s">
        <v>879</v>
      </c>
      <c r="C192" s="189">
        <v>0.21827429084</v>
      </c>
      <c r="D192" s="189">
        <v>0.15763284542700001</v>
      </c>
    </row>
    <row r="193" spans="1:4" ht="27.75" customHeight="1" x14ac:dyDescent="0.25">
      <c r="A193" s="187" t="s">
        <v>888</v>
      </c>
      <c r="B193" s="188" t="s">
        <v>879</v>
      </c>
      <c r="C193" s="189">
        <v>0.21992948464599998</v>
      </c>
      <c r="D193" s="189">
        <v>1.2803099467899999</v>
      </c>
    </row>
    <row r="194" spans="1:4" ht="27.75" customHeight="1" x14ac:dyDescent="0.25">
      <c r="A194" s="187" t="s">
        <v>889</v>
      </c>
      <c r="B194" s="188" t="s">
        <v>879</v>
      </c>
      <c r="C194" s="189">
        <v>0.11748811437999999</v>
      </c>
      <c r="D194" s="189">
        <v>1.3235906847300001</v>
      </c>
    </row>
    <row r="195" spans="1:4" ht="27.75" customHeight="1" x14ac:dyDescent="0.25">
      <c r="A195" s="187" t="s">
        <v>890</v>
      </c>
      <c r="B195" s="188" t="s">
        <v>879</v>
      </c>
      <c r="C195" s="189">
        <v>0.12033924145899999</v>
      </c>
      <c r="D195" s="189">
        <v>0.19106379375399998</v>
      </c>
    </row>
    <row r="196" spans="1:4" ht="27.75" customHeight="1" x14ac:dyDescent="0.25">
      <c r="A196" s="187" t="s">
        <v>891</v>
      </c>
      <c r="B196" s="188" t="s">
        <v>879</v>
      </c>
      <c r="C196" s="189">
        <v>0.612607107948</v>
      </c>
      <c r="D196" s="189">
        <v>1.1643084767099998</v>
      </c>
    </row>
    <row r="197" spans="1:4" ht="27.75" customHeight="1" x14ac:dyDescent="0.25">
      <c r="A197" s="187" t="s">
        <v>892</v>
      </c>
      <c r="B197" s="188" t="s">
        <v>879</v>
      </c>
      <c r="C197" s="189">
        <v>0.136403910006</v>
      </c>
      <c r="D197" s="189">
        <v>1.1500332364900001</v>
      </c>
    </row>
    <row r="198" spans="1:4" ht="27.75" customHeight="1" x14ac:dyDescent="0.25">
      <c r="A198" s="187" t="s">
        <v>893</v>
      </c>
      <c r="B198" s="188" t="s">
        <v>879</v>
      </c>
      <c r="C198" s="189">
        <v>0.21628286350299999</v>
      </c>
      <c r="D198" s="189">
        <v>0.63274457793399996</v>
      </c>
    </row>
    <row r="199" spans="1:4" ht="27.75" customHeight="1" x14ac:dyDescent="0.25">
      <c r="A199" s="187" t="s">
        <v>894</v>
      </c>
      <c r="B199" s="188" t="s">
        <v>879</v>
      </c>
      <c r="C199" s="189">
        <v>0.57830515290700002</v>
      </c>
      <c r="D199" s="189">
        <v>1.92756213725</v>
      </c>
    </row>
    <row r="200" spans="1:4" ht="27.75" customHeight="1" x14ac:dyDescent="0.25">
      <c r="A200" s="187" t="s">
        <v>895</v>
      </c>
      <c r="B200" s="188" t="s">
        <v>879</v>
      </c>
      <c r="C200" s="189">
        <v>0.78192473156100006</v>
      </c>
      <c r="D200" s="189">
        <v>1.37644068891</v>
      </c>
    </row>
    <row r="201" spans="1:4" ht="27.75" customHeight="1" x14ac:dyDescent="0.25">
      <c r="A201" s="187" t="s">
        <v>896</v>
      </c>
      <c r="B201" s="188" t="s">
        <v>879</v>
      </c>
      <c r="C201" s="189">
        <v>0.143460829373</v>
      </c>
      <c r="D201" s="189">
        <v>3.36400286219</v>
      </c>
    </row>
    <row r="202" spans="1:4" ht="27.75" customHeight="1" x14ac:dyDescent="0.25">
      <c r="A202" s="187" t="s">
        <v>897</v>
      </c>
      <c r="B202" s="188" t="s">
        <v>879</v>
      </c>
      <c r="C202" s="189">
        <v>0.116946755219</v>
      </c>
      <c r="D202" s="189">
        <v>0.18500982549400002</v>
      </c>
    </row>
    <row r="203" spans="1:4" ht="27.75" customHeight="1" x14ac:dyDescent="0.25">
      <c r="A203" s="187" t="s">
        <v>898</v>
      </c>
      <c r="B203" s="188" t="s">
        <v>879</v>
      </c>
      <c r="C203" s="189">
        <v>5.1637273616599998E-2</v>
      </c>
      <c r="D203" s="189">
        <v>3.1880312005499995E-5</v>
      </c>
    </row>
    <row r="204" spans="1:4" ht="27.75" customHeight="1" x14ac:dyDescent="0.25">
      <c r="A204" s="187" t="s">
        <v>899</v>
      </c>
      <c r="B204" s="188" t="s">
        <v>879</v>
      </c>
      <c r="C204" s="189">
        <v>8.1277850122400009E-3</v>
      </c>
      <c r="D204" s="189">
        <v>8.0272150266299986E-6</v>
      </c>
    </row>
    <row r="205" spans="1:4" ht="27.75" customHeight="1" x14ac:dyDescent="0.25">
      <c r="A205" s="187" t="s">
        <v>900</v>
      </c>
      <c r="B205" s="188" t="s">
        <v>879</v>
      </c>
      <c r="C205" s="189">
        <v>0.27113022480799998</v>
      </c>
      <c r="D205" s="189">
        <v>0.62592504346800004</v>
      </c>
    </row>
    <row r="206" spans="1:4" ht="27.75" customHeight="1" x14ac:dyDescent="0.25">
      <c r="A206" s="187" t="s">
        <v>901</v>
      </c>
      <c r="B206" s="188" t="s">
        <v>879</v>
      </c>
      <c r="C206" s="189">
        <v>9.9261332372099997E-2</v>
      </c>
      <c r="D206" s="189">
        <v>5.63824936798E-2</v>
      </c>
    </row>
    <row r="207" spans="1:4" ht="27.75" customHeight="1" x14ac:dyDescent="0.25">
      <c r="A207" s="187" t="s">
        <v>902</v>
      </c>
      <c r="B207" s="188" t="s">
        <v>879</v>
      </c>
      <c r="C207" s="189">
        <v>0.202457939014</v>
      </c>
      <c r="D207" s="189">
        <v>0.42523867281100003</v>
      </c>
    </row>
    <row r="208" spans="1:4" ht="27.75" customHeight="1" x14ac:dyDescent="0.25">
      <c r="A208" s="187" t="s">
        <v>903</v>
      </c>
      <c r="B208" s="188" t="s">
        <v>879</v>
      </c>
      <c r="C208" s="189">
        <v>2.0984122925800004</v>
      </c>
      <c r="D208" s="189">
        <v>0.80195237221000004</v>
      </c>
    </row>
    <row r="209" spans="1:4" ht="27.75" customHeight="1" x14ac:dyDescent="0.25">
      <c r="A209" s="187" t="s">
        <v>904</v>
      </c>
      <c r="B209" s="188" t="s">
        <v>879</v>
      </c>
      <c r="C209" s="189">
        <v>0.991875564411</v>
      </c>
      <c r="D209" s="189">
        <v>0.80891698451399996</v>
      </c>
    </row>
    <row r="210" spans="1:4" ht="27.75" customHeight="1" x14ac:dyDescent="0.25">
      <c r="A210" s="187" t="s">
        <v>905</v>
      </c>
      <c r="B210" s="188" t="s">
        <v>879</v>
      </c>
      <c r="C210" s="189">
        <v>0</v>
      </c>
      <c r="D210" s="189">
        <v>6.7514930224500003E-2</v>
      </c>
    </row>
    <row r="211" spans="1:4" ht="27.75" customHeight="1" x14ac:dyDescent="0.25">
      <c r="A211" s="187" t="s">
        <v>906</v>
      </c>
      <c r="B211" s="188" t="s">
        <v>879</v>
      </c>
      <c r="C211" s="189">
        <v>4.0060888805900002E-2</v>
      </c>
      <c r="D211" s="189">
        <v>1.2349226636200001</v>
      </c>
    </row>
    <row r="212" spans="1:4" ht="27.75" customHeight="1" x14ac:dyDescent="0.25">
      <c r="A212" s="187" t="s">
        <v>907</v>
      </c>
      <c r="B212" s="188" t="s">
        <v>879</v>
      </c>
      <c r="C212" s="189">
        <v>0.24223683149700001</v>
      </c>
      <c r="D212" s="189">
        <v>2.1656153447599999</v>
      </c>
    </row>
    <row r="213" spans="1:4" ht="27.75" customHeight="1" x14ac:dyDescent="0.25">
      <c r="A213" s="187" t="s">
        <v>908</v>
      </c>
      <c r="B213" s="188" t="s">
        <v>879</v>
      </c>
      <c r="C213" s="189">
        <v>0.130980462548</v>
      </c>
      <c r="D213" s="189">
        <v>0.34350688928000001</v>
      </c>
    </row>
    <row r="214" spans="1:4" ht="27.75" customHeight="1" x14ac:dyDescent="0.25">
      <c r="A214" s="187" t="s">
        <v>909</v>
      </c>
      <c r="B214" s="188" t="s">
        <v>879</v>
      </c>
      <c r="C214" s="189">
        <v>0.474374190571</v>
      </c>
      <c r="D214" s="189">
        <v>3.0400099925499999</v>
      </c>
    </row>
    <row r="215" spans="1:4" ht="27.75" customHeight="1" x14ac:dyDescent="0.25">
      <c r="A215" s="187" t="s">
        <v>910</v>
      </c>
      <c r="B215" s="188" t="s">
        <v>879</v>
      </c>
      <c r="C215" s="189">
        <v>0.12792569757399999</v>
      </c>
      <c r="D215" s="189">
        <v>0.50823387287400001</v>
      </c>
    </row>
    <row r="216" spans="1:4" ht="27.75" customHeight="1" x14ac:dyDescent="0.25">
      <c r="A216" s="187" t="s">
        <v>911</v>
      </c>
      <c r="B216" s="188" t="s">
        <v>912</v>
      </c>
      <c r="C216" s="189">
        <v>9.78389824253E-5</v>
      </c>
      <c r="D216" s="189">
        <v>0</v>
      </c>
    </row>
    <row r="217" spans="1:4" ht="27.75" customHeight="1" x14ac:dyDescent="0.25">
      <c r="A217" s="187" t="s">
        <v>913</v>
      </c>
      <c r="B217" s="188" t="s">
        <v>912</v>
      </c>
      <c r="C217" s="189">
        <v>5.64901392801E-2</v>
      </c>
      <c r="D217" s="189">
        <v>8.0926891740600005E-4</v>
      </c>
    </row>
    <row r="218" spans="1:4" ht="27.75" customHeight="1" x14ac:dyDescent="0.25">
      <c r="A218" s="187" t="s">
        <v>914</v>
      </c>
      <c r="B218" s="188" t="s">
        <v>912</v>
      </c>
      <c r="C218" s="189">
        <v>0</v>
      </c>
      <c r="D218" s="189">
        <v>0.16352031906799999</v>
      </c>
    </row>
    <row r="219" spans="1:4" ht="27.75" customHeight="1" x14ac:dyDescent="0.25">
      <c r="A219" s="187" t="s">
        <v>915</v>
      </c>
      <c r="B219" s="188" t="s">
        <v>912</v>
      </c>
      <c r="C219" s="189">
        <v>0.18690060843600001</v>
      </c>
      <c r="D219" s="189">
        <v>0.58648593736700005</v>
      </c>
    </row>
    <row r="220" spans="1:4" ht="27.75" customHeight="1" x14ac:dyDescent="0.25">
      <c r="A220" s="187" t="s">
        <v>916</v>
      </c>
      <c r="B220" s="188" t="s">
        <v>912</v>
      </c>
      <c r="C220" s="189">
        <v>3.8840588620399998E-2</v>
      </c>
      <c r="D220" s="189">
        <v>3.4087094485199997E-2</v>
      </c>
    </row>
    <row r="221" spans="1:4" ht="27.75" customHeight="1" x14ac:dyDescent="0.25">
      <c r="A221" s="187" t="s">
        <v>917</v>
      </c>
      <c r="B221" s="188" t="s">
        <v>912</v>
      </c>
      <c r="C221" s="189">
        <v>0.43310066882799997</v>
      </c>
      <c r="D221" s="189">
        <v>2.59518622032</v>
      </c>
    </row>
    <row r="222" spans="1:4" ht="27.75" customHeight="1" x14ac:dyDescent="0.25">
      <c r="A222" s="187" t="s">
        <v>918</v>
      </c>
      <c r="B222" s="188" t="s">
        <v>912</v>
      </c>
      <c r="C222" s="189">
        <v>2.3231662433299998</v>
      </c>
      <c r="D222" s="189">
        <v>1.0416385402000001</v>
      </c>
    </row>
    <row r="223" spans="1:4" ht="27.75" customHeight="1" x14ac:dyDescent="0.25">
      <c r="A223" s="187" t="s">
        <v>919</v>
      </c>
      <c r="B223" s="188" t="s">
        <v>912</v>
      </c>
      <c r="C223" s="189">
        <v>6.0279584874299998E-2</v>
      </c>
      <c r="D223" s="189">
        <v>0.50375948405100002</v>
      </c>
    </row>
    <row r="224" spans="1:4" ht="27.75" customHeight="1" x14ac:dyDescent="0.25">
      <c r="A224" s="187" t="s">
        <v>920</v>
      </c>
      <c r="B224" s="188" t="s">
        <v>912</v>
      </c>
      <c r="C224" s="189">
        <v>0.15297251418999999</v>
      </c>
      <c r="D224" s="189">
        <v>0.34342361920699999</v>
      </c>
    </row>
    <row r="225" spans="1:4" ht="27.75" customHeight="1" x14ac:dyDescent="0.25">
      <c r="A225" s="187" t="s">
        <v>921</v>
      </c>
      <c r="B225" s="188" t="s">
        <v>912</v>
      </c>
      <c r="C225" s="189">
        <v>1.6380900391699999E-2</v>
      </c>
      <c r="D225" s="189">
        <v>5.51810759727E-2</v>
      </c>
    </row>
    <row r="226" spans="1:4" ht="27.75" customHeight="1" x14ac:dyDescent="0.25">
      <c r="A226" s="187" t="s">
        <v>922</v>
      </c>
      <c r="B226" s="188" t="s">
        <v>912</v>
      </c>
      <c r="C226" s="189">
        <v>2.3967295088199999E-2</v>
      </c>
      <c r="D226" s="189">
        <v>1.5775242658899999E-2</v>
      </c>
    </row>
    <row r="227" spans="1:4" ht="27.75" customHeight="1" x14ac:dyDescent="0.25">
      <c r="A227" s="187" t="s">
        <v>923</v>
      </c>
      <c r="B227" s="188" t="s">
        <v>912</v>
      </c>
      <c r="C227" s="189">
        <v>0.55961319543599997</v>
      </c>
      <c r="D227" s="189">
        <v>1.0248839171999999</v>
      </c>
    </row>
    <row r="228" spans="1:4" ht="27.75" customHeight="1" x14ac:dyDescent="0.25">
      <c r="A228" s="187" t="s">
        <v>924</v>
      </c>
      <c r="B228" s="188" t="s">
        <v>912</v>
      </c>
      <c r="C228" s="189">
        <v>0.34876792356499997</v>
      </c>
      <c r="D228" s="189">
        <v>0.775073270669</v>
      </c>
    </row>
    <row r="229" spans="1:4" ht="27.75" customHeight="1" x14ac:dyDescent="0.25">
      <c r="A229" s="187" t="s">
        <v>925</v>
      </c>
      <c r="B229" s="188" t="s">
        <v>912</v>
      </c>
      <c r="C229" s="189">
        <v>0.30663497554300001</v>
      </c>
      <c r="D229" s="189">
        <v>1.32796992951</v>
      </c>
    </row>
    <row r="230" spans="1:4" ht="27.75" customHeight="1" x14ac:dyDescent="0.25">
      <c r="A230" s="187" t="s">
        <v>926</v>
      </c>
      <c r="B230" s="188" t="s">
        <v>912</v>
      </c>
      <c r="C230" s="189">
        <v>0.26111217404199999</v>
      </c>
      <c r="D230" s="189">
        <v>0.26115442601700001</v>
      </c>
    </row>
    <row r="231" spans="1:4" ht="27.75" customHeight="1" x14ac:dyDescent="0.25">
      <c r="A231" s="187" t="s">
        <v>927</v>
      </c>
      <c r="B231" s="188" t="s">
        <v>912</v>
      </c>
      <c r="C231" s="189">
        <v>0.118567900415</v>
      </c>
      <c r="D231" s="189">
        <v>0.57866277333899996</v>
      </c>
    </row>
    <row r="232" spans="1:4" ht="27.75" customHeight="1" x14ac:dyDescent="0.25">
      <c r="A232" s="187" t="s">
        <v>928</v>
      </c>
      <c r="B232" s="188" t="s">
        <v>912</v>
      </c>
      <c r="C232" s="189">
        <v>0.18764970827299998</v>
      </c>
      <c r="D232" s="189">
        <v>0.109711344778</v>
      </c>
    </row>
    <row r="233" spans="1:4" ht="27.75" customHeight="1" x14ac:dyDescent="0.25">
      <c r="A233" s="187" t="s">
        <v>929</v>
      </c>
      <c r="B233" s="188" t="s">
        <v>912</v>
      </c>
      <c r="C233" s="189">
        <v>0.153500453909</v>
      </c>
      <c r="D233" s="189">
        <v>0.46450998697900003</v>
      </c>
    </row>
    <row r="234" spans="1:4" ht="27.75" customHeight="1" x14ac:dyDescent="0.25">
      <c r="A234" s="187" t="s">
        <v>930</v>
      </c>
      <c r="B234" s="188" t="s">
        <v>931</v>
      </c>
      <c r="C234" s="189">
        <v>2.3546299802099997E-2</v>
      </c>
      <c r="D234" s="189">
        <v>6.2471496320900006E-3</v>
      </c>
    </row>
    <row r="235" spans="1:4" ht="27.75" customHeight="1" x14ac:dyDescent="0.25">
      <c r="A235" s="187" t="s">
        <v>932</v>
      </c>
      <c r="B235" s="188" t="s">
        <v>931</v>
      </c>
      <c r="C235" s="189">
        <v>5.6180100235300005E-2</v>
      </c>
      <c r="D235" s="189">
        <v>1.0699665197599999</v>
      </c>
    </row>
    <row r="236" spans="1:4" ht="27.75" customHeight="1" x14ac:dyDescent="0.25">
      <c r="A236" s="187" t="s">
        <v>933</v>
      </c>
      <c r="B236" s="188" t="s">
        <v>931</v>
      </c>
      <c r="C236" s="189">
        <v>0.77092974436700001</v>
      </c>
      <c r="D236" s="189">
        <v>0.260999419851</v>
      </c>
    </row>
    <row r="237" spans="1:4" ht="27.75" customHeight="1" x14ac:dyDescent="0.25">
      <c r="A237" s="187" t="s">
        <v>934</v>
      </c>
      <c r="B237" s="188" t="s">
        <v>931</v>
      </c>
      <c r="C237" s="189">
        <v>0.37596822194700003</v>
      </c>
      <c r="D237" s="189">
        <v>1.8845338694</v>
      </c>
    </row>
    <row r="238" spans="1:4" ht="27.75" customHeight="1" x14ac:dyDescent="0.25">
      <c r="A238" s="187" t="s">
        <v>935</v>
      </c>
      <c r="B238" s="188" t="s">
        <v>931</v>
      </c>
      <c r="C238" s="189">
        <v>2.1225109508900001E-2</v>
      </c>
      <c r="D238" s="189">
        <v>0</v>
      </c>
    </row>
    <row r="239" spans="1:4" ht="27.75" customHeight="1" x14ac:dyDescent="0.25">
      <c r="A239" s="187" t="s">
        <v>936</v>
      </c>
      <c r="B239" s="188" t="s">
        <v>931</v>
      </c>
      <c r="C239" s="189">
        <v>1.04505192162</v>
      </c>
      <c r="D239" s="189">
        <v>0</v>
      </c>
    </row>
    <row r="240" spans="1:4" ht="27.75" customHeight="1" x14ac:dyDescent="0.25">
      <c r="A240" s="187" t="s">
        <v>937</v>
      </c>
      <c r="B240" s="188" t="s">
        <v>931</v>
      </c>
      <c r="C240" s="189">
        <v>4.6964848483199997E-2</v>
      </c>
      <c r="D240" s="189">
        <v>0.75729851083899991</v>
      </c>
    </row>
    <row r="241" spans="1:4" ht="27.75" customHeight="1" x14ac:dyDescent="0.25">
      <c r="A241" s="187" t="s">
        <v>938</v>
      </c>
      <c r="B241" s="188" t="s">
        <v>931</v>
      </c>
      <c r="C241" s="189">
        <v>0.25867355647099999</v>
      </c>
      <c r="D241" s="189">
        <v>1.8898698939999998</v>
      </c>
    </row>
    <row r="242" spans="1:4" ht="27.75" customHeight="1" x14ac:dyDescent="0.25">
      <c r="A242" s="187" t="s">
        <v>939</v>
      </c>
      <c r="B242" s="188" t="s">
        <v>931</v>
      </c>
      <c r="C242" s="189">
        <v>7.7471740407799999E-2</v>
      </c>
      <c r="D242" s="189">
        <v>0.94580273016700001</v>
      </c>
    </row>
    <row r="243" spans="1:4" ht="27.75" customHeight="1" x14ac:dyDescent="0.25">
      <c r="A243" s="187" t="s">
        <v>940</v>
      </c>
      <c r="B243" s="188" t="s">
        <v>931</v>
      </c>
      <c r="C243" s="189">
        <v>1.15902247327E-3</v>
      </c>
      <c r="D243" s="189">
        <v>0.39970382683000005</v>
      </c>
    </row>
    <row r="244" spans="1:4" ht="27.75" customHeight="1" x14ac:dyDescent="0.25">
      <c r="A244" s="187" t="s">
        <v>941</v>
      </c>
      <c r="B244" s="188" t="s">
        <v>931</v>
      </c>
      <c r="C244" s="189">
        <v>0.26742397304900001</v>
      </c>
      <c r="D244" s="189">
        <v>0.84699652040100004</v>
      </c>
    </row>
    <row r="245" spans="1:4" ht="27.75" customHeight="1" x14ac:dyDescent="0.25">
      <c r="A245" s="187" t="s">
        <v>942</v>
      </c>
      <c r="B245" s="188" t="s">
        <v>931</v>
      </c>
      <c r="C245" s="189">
        <v>1.2274689138099999</v>
      </c>
      <c r="D245" s="189">
        <v>0.21066088695100002</v>
      </c>
    </row>
    <row r="246" spans="1:4" ht="27.75" customHeight="1" x14ac:dyDescent="0.25">
      <c r="A246" s="187" t="s">
        <v>943</v>
      </c>
      <c r="B246" s="188" t="s">
        <v>931</v>
      </c>
      <c r="C246" s="189">
        <v>-8.2853784278399986E-9</v>
      </c>
      <c r="D246" s="189">
        <v>0.60739108446299994</v>
      </c>
    </row>
    <row r="247" spans="1:4" ht="27.75" customHeight="1" x14ac:dyDescent="0.25">
      <c r="A247" s="187" t="s">
        <v>944</v>
      </c>
      <c r="B247" s="188" t="s">
        <v>931</v>
      </c>
      <c r="C247" s="189">
        <v>2.5103464420700004</v>
      </c>
      <c r="D247" s="189">
        <v>1.16903249055</v>
      </c>
    </row>
    <row r="248" spans="1:4" ht="27.75" customHeight="1" x14ac:dyDescent="0.25">
      <c r="A248" s="187" t="s">
        <v>945</v>
      </c>
      <c r="B248" s="188" t="s">
        <v>931</v>
      </c>
      <c r="C248" s="189">
        <v>0</v>
      </c>
      <c r="D248" s="189">
        <v>5.9635943582999999E-3</v>
      </c>
    </row>
    <row r="249" spans="1:4" ht="27.75" customHeight="1" x14ac:dyDescent="0.25">
      <c r="A249" s="187" t="s">
        <v>946</v>
      </c>
      <c r="B249" s="188" t="s">
        <v>931</v>
      </c>
      <c r="C249" s="189">
        <v>0</v>
      </c>
      <c r="D249" s="189">
        <v>0</v>
      </c>
    </row>
    <row r="250" spans="1:4" ht="27.75" customHeight="1" x14ac:dyDescent="0.25">
      <c r="A250" s="187" t="s">
        <v>947</v>
      </c>
      <c r="B250" s="188" t="s">
        <v>931</v>
      </c>
      <c r="C250" s="189">
        <v>0.18258081657700001</v>
      </c>
      <c r="D250" s="189">
        <v>0</v>
      </c>
    </row>
    <row r="251" spans="1:4" ht="27.75" customHeight="1" x14ac:dyDescent="0.25">
      <c r="A251" s="187" t="s">
        <v>948</v>
      </c>
      <c r="B251" s="188" t="s">
        <v>931</v>
      </c>
      <c r="C251" s="189">
        <v>0.569991047734</v>
      </c>
      <c r="D251" s="189">
        <v>1.7272816412100001</v>
      </c>
    </row>
    <row r="252" spans="1:4" ht="27.75" customHeight="1" x14ac:dyDescent="0.25">
      <c r="A252" s="187" t="s">
        <v>949</v>
      </c>
      <c r="B252" s="188" t="s">
        <v>931</v>
      </c>
      <c r="C252" s="189">
        <v>0.42447594633199998</v>
      </c>
      <c r="D252" s="189">
        <v>0.50358207231200003</v>
      </c>
    </row>
    <row r="253" spans="1:4" ht="27.75" customHeight="1" x14ac:dyDescent="0.25">
      <c r="A253" s="187" t="s">
        <v>950</v>
      </c>
      <c r="B253" s="188" t="s">
        <v>931</v>
      </c>
      <c r="C253" s="189">
        <v>2.5345805212699999E-2</v>
      </c>
      <c r="D253" s="189">
        <v>0.49829242846199995</v>
      </c>
    </row>
    <row r="254" spans="1:4" ht="27.75" customHeight="1" x14ac:dyDescent="0.25">
      <c r="A254" s="187" t="s">
        <v>951</v>
      </c>
      <c r="B254" s="188" t="s">
        <v>931</v>
      </c>
      <c r="C254" s="189">
        <v>1.7637612003800001</v>
      </c>
      <c r="D254" s="189">
        <v>0.13901611079000001</v>
      </c>
    </row>
    <row r="255" spans="1:4" ht="27.75" customHeight="1" x14ac:dyDescent="0.25">
      <c r="A255" s="187" t="s">
        <v>952</v>
      </c>
      <c r="B255" s="188" t="s">
        <v>931</v>
      </c>
      <c r="C255" s="189">
        <v>0.276942847923</v>
      </c>
      <c r="D255" s="189">
        <v>0.200192305717</v>
      </c>
    </row>
    <row r="256" spans="1:4" ht="27.75" customHeight="1" x14ac:dyDescent="0.25">
      <c r="A256" s="187" t="s">
        <v>953</v>
      </c>
      <c r="B256" s="188" t="s">
        <v>931</v>
      </c>
      <c r="C256" s="189">
        <v>0</v>
      </c>
      <c r="D256" s="189">
        <v>2.12181287356E-2</v>
      </c>
    </row>
    <row r="257" spans="1:4" ht="27.75" customHeight="1" x14ac:dyDescent="0.25">
      <c r="A257" s="187" t="s">
        <v>954</v>
      </c>
      <c r="B257" s="188" t="s">
        <v>931</v>
      </c>
      <c r="C257" s="189">
        <v>0.10720312756900001</v>
      </c>
      <c r="D257" s="189">
        <v>0.95353222367099999</v>
      </c>
    </row>
    <row r="258" spans="1:4" ht="27.75" customHeight="1" x14ac:dyDescent="0.25">
      <c r="A258" s="187" t="s">
        <v>955</v>
      </c>
      <c r="B258" s="188" t="s">
        <v>931</v>
      </c>
      <c r="C258" s="189">
        <v>0.15391138276800001</v>
      </c>
      <c r="D258" s="189">
        <v>0.85423021995000004</v>
      </c>
    </row>
    <row r="259" spans="1:4" ht="27.75" customHeight="1" x14ac:dyDescent="0.25">
      <c r="A259" s="187" t="s">
        <v>956</v>
      </c>
      <c r="B259" s="188" t="s">
        <v>931</v>
      </c>
      <c r="C259" s="189">
        <v>3.0798411669499998E-2</v>
      </c>
      <c r="D259" s="189">
        <v>0.21680398508900001</v>
      </c>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6"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firstHeader>&amp;LUn-scaled [nodal /network group] costs</first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H1204"/>
  <sheetViews>
    <sheetView zoomScale="80" zoomScaleNormal="80" zoomScaleSheetLayoutView="100" workbookViewId="0"/>
  </sheetViews>
  <sheetFormatPr defaultColWidth="11.5546875" defaultRowHeight="13.2" x14ac:dyDescent="0.25"/>
  <cols>
    <col min="1" max="1" width="13.88671875" style="4" customWidth="1"/>
    <col min="2" max="2" width="37.44140625" style="4" bestFit="1" customWidth="1"/>
    <col min="3" max="3" width="19" style="5" customWidth="1"/>
    <col min="4" max="4" width="5.33203125" style="4" bestFit="1" customWidth="1"/>
    <col min="5" max="5" width="4.6640625" style="4" customWidth="1"/>
    <col min="6" max="6" width="29.109375" style="4" bestFit="1" customWidth="1"/>
    <col min="7" max="7" width="11.5546875" style="4"/>
    <col min="8" max="8" width="64.5546875" style="4" bestFit="1" customWidth="1"/>
    <col min="9" max="16384" width="11.5546875" style="4"/>
  </cols>
  <sheetData>
    <row r="1" spans="1:8" ht="26.25" customHeight="1" x14ac:dyDescent="0.4">
      <c r="A1" s="41" t="s">
        <v>18</v>
      </c>
      <c r="H1" s="43"/>
    </row>
    <row r="2" spans="1:8" ht="12.75" customHeight="1" x14ac:dyDescent="0.25">
      <c r="A2" s="41"/>
    </row>
    <row r="3" spans="1:8" ht="12.75" customHeight="1" x14ac:dyDescent="0.25">
      <c r="A3" s="41"/>
    </row>
    <row r="4" spans="1:8" ht="12.75" customHeight="1" x14ac:dyDescent="0.25">
      <c r="A4" s="41"/>
    </row>
    <row r="5" spans="1:8" ht="12.75" customHeight="1" x14ac:dyDescent="0.25">
      <c r="A5" s="41"/>
    </row>
    <row r="6" spans="1:8" ht="12.75" customHeight="1" x14ac:dyDescent="0.25">
      <c r="A6" s="41"/>
    </row>
    <row r="7" spans="1:8" ht="12.75" customHeight="1" x14ac:dyDescent="0.25">
      <c r="A7" s="41"/>
    </row>
    <row r="8" spans="1:8" ht="12.75" customHeight="1" x14ac:dyDescent="0.25">
      <c r="A8" s="41"/>
    </row>
    <row r="9" spans="1:8" ht="12.75" customHeight="1" x14ac:dyDescent="0.25">
      <c r="A9" s="41"/>
    </row>
    <row r="10" spans="1:8" ht="12.75" customHeight="1" x14ac:dyDescent="0.25">
      <c r="A10" s="41"/>
    </row>
    <row r="11" spans="1:8" ht="12.75" customHeight="1" x14ac:dyDescent="0.25">
      <c r="A11" s="41"/>
    </row>
    <row r="12" spans="1:8" ht="12.75" customHeight="1" x14ac:dyDescent="0.25">
      <c r="A12" s="41"/>
    </row>
    <row r="13" spans="1:8" ht="12.75" customHeight="1" x14ac:dyDescent="0.25">
      <c r="A13" s="41"/>
    </row>
    <row r="14" spans="1:8" ht="12.75" customHeight="1" x14ac:dyDescent="0.25">
      <c r="A14" s="41"/>
    </row>
    <row r="15" spans="1:8" ht="12.75" customHeight="1" x14ac:dyDescent="0.25">
      <c r="A15" s="41"/>
    </row>
    <row r="16" spans="1:8" ht="12.75" customHeight="1" x14ac:dyDescent="0.25">
      <c r="A16" s="41"/>
    </row>
    <row r="17" spans="1:8" ht="12.75" customHeight="1" x14ac:dyDescent="0.25">
      <c r="A17" s="41"/>
    </row>
    <row r="18" spans="1:8" ht="12.75" customHeight="1" x14ac:dyDescent="0.25">
      <c r="A18" s="41"/>
    </row>
    <row r="19" spans="1:8" ht="12.75" customHeight="1" x14ac:dyDescent="0.25">
      <c r="A19" s="41"/>
    </row>
    <row r="20" spans="1:8" ht="12.75" customHeight="1" x14ac:dyDescent="0.25">
      <c r="A20" s="41"/>
    </row>
    <row r="21" spans="1:8" ht="12.75" customHeight="1" x14ac:dyDescent="0.25">
      <c r="A21" s="41"/>
    </row>
    <row r="22" spans="1:8" ht="12.75" customHeight="1" x14ac:dyDescent="0.25">
      <c r="A22" s="41"/>
    </row>
    <row r="23" spans="1:8" ht="12.75" customHeight="1" x14ac:dyDescent="0.25">
      <c r="A23" s="41"/>
    </row>
    <row r="24" spans="1:8" ht="12.75" customHeight="1" x14ac:dyDescent="0.25">
      <c r="A24" s="41"/>
    </row>
    <row r="25" spans="1:8" ht="12.75" customHeight="1" x14ac:dyDescent="0.25">
      <c r="A25" s="41"/>
    </row>
    <row r="26" spans="1:8" ht="12.75" customHeight="1" x14ac:dyDescent="0.25">
      <c r="A26" s="41"/>
    </row>
    <row r="27" spans="1:8" ht="12.75" customHeight="1" x14ac:dyDescent="0.25">
      <c r="A27" s="41"/>
    </row>
    <row r="28" spans="1:8" s="3" customFormat="1" ht="52.8" x14ac:dyDescent="0.25">
      <c r="A28" s="7" t="s">
        <v>32</v>
      </c>
      <c r="B28" s="7" t="s">
        <v>33</v>
      </c>
      <c r="C28" s="7" t="s">
        <v>34</v>
      </c>
      <c r="D28" s="6"/>
      <c r="E28" s="6"/>
      <c r="F28" s="7" t="s">
        <v>252</v>
      </c>
      <c r="G28" s="7" t="s">
        <v>253</v>
      </c>
      <c r="H28" s="7" t="s">
        <v>254</v>
      </c>
    </row>
    <row r="29" spans="1:8" x14ac:dyDescent="0.25">
      <c r="A29" s="44">
        <v>3</v>
      </c>
      <c r="B29" s="19" t="s">
        <v>35</v>
      </c>
      <c r="C29" s="45" t="s">
        <v>386</v>
      </c>
      <c r="F29" s="4" t="s">
        <v>387</v>
      </c>
      <c r="G29" s="16">
        <v>43626</v>
      </c>
      <c r="H29" s="4" t="s">
        <v>388</v>
      </c>
    </row>
    <row r="30" spans="1:8" x14ac:dyDescent="0.25">
      <c r="A30" s="44">
        <v>4</v>
      </c>
      <c r="B30" s="19" t="s">
        <v>35</v>
      </c>
      <c r="C30" s="45" t="s">
        <v>386</v>
      </c>
      <c r="F30" s="4" t="s">
        <v>389</v>
      </c>
      <c r="G30" s="16">
        <v>43626</v>
      </c>
      <c r="H30" s="4" t="s">
        <v>388</v>
      </c>
    </row>
    <row r="31" spans="1:8" x14ac:dyDescent="0.25">
      <c r="A31" s="44">
        <v>5</v>
      </c>
      <c r="B31" s="19" t="s">
        <v>36</v>
      </c>
      <c r="C31" s="45" t="s">
        <v>386</v>
      </c>
      <c r="F31" s="4" t="s">
        <v>390</v>
      </c>
      <c r="G31" s="16">
        <v>43626</v>
      </c>
      <c r="H31" s="4" t="s">
        <v>388</v>
      </c>
    </row>
    <row r="32" spans="1:8" x14ac:dyDescent="0.25">
      <c r="A32" s="44">
        <v>6</v>
      </c>
      <c r="B32" s="19" t="s">
        <v>37</v>
      </c>
      <c r="C32" s="45" t="s">
        <v>386</v>
      </c>
      <c r="F32" s="4" t="s">
        <v>391</v>
      </c>
      <c r="G32" s="16">
        <v>43626</v>
      </c>
      <c r="H32" s="4" t="s">
        <v>392</v>
      </c>
    </row>
    <row r="33" spans="1:8" x14ac:dyDescent="0.25">
      <c r="A33" s="44">
        <v>7</v>
      </c>
      <c r="B33" s="19" t="s">
        <v>37</v>
      </c>
      <c r="C33" s="45" t="s">
        <v>386</v>
      </c>
      <c r="G33" s="16"/>
      <c r="H33" s="17"/>
    </row>
    <row r="34" spans="1:8" x14ac:dyDescent="0.25">
      <c r="A34" s="44">
        <v>8</v>
      </c>
      <c r="B34" s="19" t="s">
        <v>37</v>
      </c>
      <c r="C34" s="45" t="s">
        <v>386</v>
      </c>
      <c r="F34" s="17"/>
      <c r="G34" s="16"/>
    </row>
    <row r="35" spans="1:8" x14ac:dyDescent="0.25">
      <c r="A35" s="44">
        <v>9</v>
      </c>
      <c r="B35" s="19" t="s">
        <v>37</v>
      </c>
      <c r="C35" s="45" t="s">
        <v>386</v>
      </c>
      <c r="G35" s="16"/>
      <c r="H35" s="17"/>
    </row>
    <row r="36" spans="1:8" x14ac:dyDescent="0.25">
      <c r="A36" s="44">
        <v>10</v>
      </c>
      <c r="B36" s="19" t="s">
        <v>37</v>
      </c>
      <c r="C36" s="45" t="s">
        <v>386</v>
      </c>
      <c r="G36" s="16"/>
      <c r="H36" s="17"/>
    </row>
    <row r="37" spans="1:8" x14ac:dyDescent="0.25">
      <c r="A37" s="44">
        <v>11</v>
      </c>
      <c r="B37" s="19" t="s">
        <v>37</v>
      </c>
      <c r="C37" s="45" t="s">
        <v>386</v>
      </c>
      <c r="G37" s="16"/>
    </row>
    <row r="38" spans="1:8" x14ac:dyDescent="0.25">
      <c r="A38" s="44">
        <v>12</v>
      </c>
      <c r="B38" s="19" t="s">
        <v>37</v>
      </c>
      <c r="C38" s="45" t="s">
        <v>386</v>
      </c>
      <c r="G38" s="16"/>
    </row>
    <row r="39" spans="1:8" x14ac:dyDescent="0.25">
      <c r="A39" s="44">
        <v>13</v>
      </c>
      <c r="B39" s="19" t="s">
        <v>38</v>
      </c>
      <c r="C39" s="45" t="s">
        <v>386</v>
      </c>
      <c r="G39" s="16"/>
    </row>
    <row r="40" spans="1:8" x14ac:dyDescent="0.25">
      <c r="A40" s="44">
        <v>15</v>
      </c>
      <c r="B40" s="19" t="s">
        <v>38</v>
      </c>
      <c r="C40" s="45" t="s">
        <v>386</v>
      </c>
      <c r="G40" s="16"/>
    </row>
    <row r="41" spans="1:8" x14ac:dyDescent="0.25">
      <c r="A41" s="44">
        <v>16</v>
      </c>
      <c r="B41" s="19" t="s">
        <v>39</v>
      </c>
      <c r="C41" s="45" t="s">
        <v>386</v>
      </c>
      <c r="G41" s="16"/>
    </row>
    <row r="42" spans="1:8" x14ac:dyDescent="0.25">
      <c r="A42" s="44">
        <v>17</v>
      </c>
      <c r="B42" s="19" t="s">
        <v>39</v>
      </c>
      <c r="C42" s="45" t="s">
        <v>386</v>
      </c>
      <c r="G42" s="16"/>
    </row>
    <row r="43" spans="1:8" x14ac:dyDescent="0.25">
      <c r="A43" s="44">
        <v>18</v>
      </c>
      <c r="B43" s="19" t="s">
        <v>39</v>
      </c>
      <c r="C43" s="45" t="s">
        <v>386</v>
      </c>
      <c r="G43" s="16"/>
    </row>
    <row r="44" spans="1:8" x14ac:dyDescent="0.25">
      <c r="A44" s="44">
        <v>19</v>
      </c>
      <c r="B44" s="19" t="s">
        <v>39</v>
      </c>
      <c r="C44" s="45" t="s">
        <v>386</v>
      </c>
      <c r="G44" s="16"/>
    </row>
    <row r="45" spans="1:8" x14ac:dyDescent="0.25">
      <c r="A45" s="44">
        <v>20</v>
      </c>
      <c r="B45" s="19" t="s">
        <v>39</v>
      </c>
      <c r="C45" s="45" t="s">
        <v>386</v>
      </c>
      <c r="G45" s="16"/>
    </row>
    <row r="46" spans="1:8" x14ac:dyDescent="0.25">
      <c r="A46" s="44">
        <v>21</v>
      </c>
      <c r="B46" s="19" t="s">
        <v>39</v>
      </c>
      <c r="C46" s="45" t="s">
        <v>386</v>
      </c>
      <c r="G46" s="16"/>
    </row>
    <row r="47" spans="1:8" x14ac:dyDescent="0.25">
      <c r="A47" s="44">
        <v>22</v>
      </c>
      <c r="B47" s="19" t="s">
        <v>39</v>
      </c>
      <c r="C47" s="45" t="s">
        <v>386</v>
      </c>
      <c r="G47" s="16"/>
    </row>
    <row r="48" spans="1:8" x14ac:dyDescent="0.25">
      <c r="A48" s="44">
        <v>23</v>
      </c>
      <c r="B48" s="19" t="s">
        <v>40</v>
      </c>
      <c r="C48" s="45" t="s">
        <v>386</v>
      </c>
      <c r="G48" s="16"/>
    </row>
    <row r="49" spans="1:7" x14ac:dyDescent="0.25">
      <c r="A49" s="44">
        <v>24</v>
      </c>
      <c r="B49" s="19" t="s">
        <v>40</v>
      </c>
      <c r="C49" s="45" t="s">
        <v>386</v>
      </c>
      <c r="G49" s="16"/>
    </row>
    <row r="50" spans="1:7" x14ac:dyDescent="0.25">
      <c r="A50" s="44">
        <v>25</v>
      </c>
      <c r="B50" s="19" t="s">
        <v>40</v>
      </c>
      <c r="C50" s="45" t="s">
        <v>386</v>
      </c>
      <c r="G50" s="16"/>
    </row>
    <row r="51" spans="1:7" x14ac:dyDescent="0.25">
      <c r="A51" s="44">
        <v>26</v>
      </c>
      <c r="B51" s="19" t="s">
        <v>40</v>
      </c>
      <c r="C51" s="45" t="s">
        <v>386</v>
      </c>
      <c r="G51" s="16"/>
    </row>
    <row r="52" spans="1:7" x14ac:dyDescent="0.25">
      <c r="A52" s="44">
        <v>28</v>
      </c>
      <c r="B52" s="19" t="s">
        <v>40</v>
      </c>
      <c r="C52" s="45" t="s">
        <v>386</v>
      </c>
      <c r="G52" s="16"/>
    </row>
    <row r="53" spans="1:7" x14ac:dyDescent="0.25">
      <c r="A53" s="44">
        <v>29</v>
      </c>
      <c r="B53" s="19" t="s">
        <v>40</v>
      </c>
      <c r="C53" s="45" t="s">
        <v>386</v>
      </c>
      <c r="G53" s="16"/>
    </row>
    <row r="54" spans="1:7" x14ac:dyDescent="0.25">
      <c r="A54" s="44">
        <v>30</v>
      </c>
      <c r="B54" s="19" t="s">
        <v>40</v>
      </c>
      <c r="C54" s="45" t="s">
        <v>386</v>
      </c>
      <c r="G54" s="16"/>
    </row>
    <row r="55" spans="1:7" x14ac:dyDescent="0.25">
      <c r="A55" s="44">
        <v>31</v>
      </c>
      <c r="B55" s="19" t="s">
        <v>40</v>
      </c>
      <c r="C55" s="45" t="s">
        <v>386</v>
      </c>
      <c r="G55" s="16"/>
    </row>
    <row r="56" spans="1:7" x14ac:dyDescent="0.25">
      <c r="A56" s="44">
        <v>32</v>
      </c>
      <c r="B56" s="19" t="s">
        <v>40</v>
      </c>
      <c r="C56" s="45" t="s">
        <v>386</v>
      </c>
      <c r="G56" s="16"/>
    </row>
    <row r="57" spans="1:7" x14ac:dyDescent="0.25">
      <c r="A57" s="44">
        <v>33</v>
      </c>
      <c r="B57" s="19" t="s">
        <v>40</v>
      </c>
      <c r="C57" s="45" t="s">
        <v>386</v>
      </c>
      <c r="G57" s="16"/>
    </row>
    <row r="58" spans="1:7" x14ac:dyDescent="0.25">
      <c r="A58" s="44">
        <v>34</v>
      </c>
      <c r="B58" s="19" t="s">
        <v>40</v>
      </c>
      <c r="C58" s="45" t="s">
        <v>386</v>
      </c>
      <c r="G58" s="16"/>
    </row>
    <row r="59" spans="1:7" x14ac:dyDescent="0.25">
      <c r="A59" s="44">
        <v>35</v>
      </c>
      <c r="B59" s="19" t="s">
        <v>40</v>
      </c>
      <c r="C59" s="45" t="s">
        <v>386</v>
      </c>
      <c r="G59" s="16"/>
    </row>
    <row r="60" spans="1:7" x14ac:dyDescent="0.25">
      <c r="A60" s="44">
        <v>36</v>
      </c>
      <c r="B60" s="19" t="s">
        <v>40</v>
      </c>
      <c r="C60" s="45" t="s">
        <v>386</v>
      </c>
      <c r="G60" s="16"/>
    </row>
    <row r="61" spans="1:7" x14ac:dyDescent="0.25">
      <c r="A61" s="44">
        <v>37</v>
      </c>
      <c r="B61" s="19" t="s">
        <v>40</v>
      </c>
      <c r="C61" s="45" t="s">
        <v>386</v>
      </c>
      <c r="G61" s="16"/>
    </row>
    <row r="62" spans="1:7" x14ac:dyDescent="0.25">
      <c r="A62" s="44">
        <v>38</v>
      </c>
      <c r="B62" s="19" t="s">
        <v>40</v>
      </c>
      <c r="C62" s="45" t="s">
        <v>386</v>
      </c>
      <c r="G62" s="16"/>
    </row>
    <row r="63" spans="1:7" x14ac:dyDescent="0.25">
      <c r="A63" s="44">
        <v>39</v>
      </c>
      <c r="B63" s="19" t="s">
        <v>40</v>
      </c>
      <c r="C63" s="45" t="s">
        <v>386</v>
      </c>
      <c r="G63" s="16"/>
    </row>
    <row r="64" spans="1:7" x14ac:dyDescent="0.25">
      <c r="A64" s="44">
        <v>40</v>
      </c>
      <c r="B64" s="19" t="s">
        <v>39</v>
      </c>
      <c r="C64" s="45" t="s">
        <v>386</v>
      </c>
      <c r="G64" s="16"/>
    </row>
    <row r="65" spans="1:7" x14ac:dyDescent="0.25">
      <c r="A65" s="44">
        <v>41</v>
      </c>
      <c r="B65" s="19" t="s">
        <v>41</v>
      </c>
      <c r="C65" s="45" t="s">
        <v>386</v>
      </c>
      <c r="G65" s="16"/>
    </row>
    <row r="66" spans="1:7" x14ac:dyDescent="0.25">
      <c r="A66" s="44">
        <v>42</v>
      </c>
      <c r="B66" s="19" t="s">
        <v>42</v>
      </c>
      <c r="C66" s="45" t="s">
        <v>386</v>
      </c>
      <c r="G66" s="16"/>
    </row>
    <row r="67" spans="1:7" x14ac:dyDescent="0.25">
      <c r="A67" s="44">
        <v>43</v>
      </c>
      <c r="B67" s="19" t="s">
        <v>42</v>
      </c>
      <c r="C67" s="45" t="s">
        <v>386</v>
      </c>
      <c r="G67" s="16"/>
    </row>
    <row r="68" spans="1:7" x14ac:dyDescent="0.25">
      <c r="A68" s="44">
        <v>44</v>
      </c>
      <c r="B68" s="19" t="s">
        <v>41</v>
      </c>
      <c r="C68" s="45" t="s">
        <v>386</v>
      </c>
      <c r="G68" s="16"/>
    </row>
    <row r="69" spans="1:7" x14ac:dyDescent="0.25">
      <c r="A69" s="44">
        <v>45</v>
      </c>
      <c r="B69" s="19" t="s">
        <v>43</v>
      </c>
      <c r="C69" s="45" t="s">
        <v>386</v>
      </c>
      <c r="G69" s="16"/>
    </row>
    <row r="70" spans="1:7" x14ac:dyDescent="0.25">
      <c r="A70" s="44">
        <v>46</v>
      </c>
      <c r="B70" s="19" t="s">
        <v>44</v>
      </c>
      <c r="C70" s="45" t="s">
        <v>386</v>
      </c>
      <c r="G70" s="16"/>
    </row>
    <row r="71" spans="1:7" x14ac:dyDescent="0.25">
      <c r="A71" s="44">
        <v>47</v>
      </c>
      <c r="B71" s="19" t="s">
        <v>45</v>
      </c>
      <c r="C71" s="45" t="s">
        <v>386</v>
      </c>
      <c r="G71" s="16"/>
    </row>
    <row r="72" spans="1:7" x14ac:dyDescent="0.25">
      <c r="A72" s="44">
        <v>48</v>
      </c>
      <c r="B72" s="19" t="s">
        <v>46</v>
      </c>
      <c r="C72" s="45" t="s">
        <v>386</v>
      </c>
      <c r="G72" s="16"/>
    </row>
    <row r="73" spans="1:7" x14ac:dyDescent="0.25">
      <c r="A73" s="44">
        <v>49</v>
      </c>
      <c r="B73" s="19" t="s">
        <v>39</v>
      </c>
      <c r="C73" s="45" t="s">
        <v>386</v>
      </c>
      <c r="G73" s="16"/>
    </row>
    <row r="74" spans="1:7" x14ac:dyDescent="0.25">
      <c r="A74" s="44">
        <v>50</v>
      </c>
      <c r="B74" s="19" t="s">
        <v>47</v>
      </c>
      <c r="C74" s="45" t="s">
        <v>386</v>
      </c>
      <c r="G74" s="16"/>
    </row>
    <row r="75" spans="1:7" x14ac:dyDescent="0.25">
      <c r="A75" s="44">
        <v>51</v>
      </c>
      <c r="B75" s="19" t="s">
        <v>48</v>
      </c>
      <c r="C75" s="45" t="s">
        <v>393</v>
      </c>
      <c r="G75" s="16"/>
    </row>
    <row r="76" spans="1:7" x14ac:dyDescent="0.25">
      <c r="A76" s="44">
        <v>52</v>
      </c>
      <c r="B76" s="19" t="s">
        <v>49</v>
      </c>
      <c r="C76" s="45" t="s">
        <v>386</v>
      </c>
      <c r="G76" s="16"/>
    </row>
    <row r="77" spans="1:7" x14ac:dyDescent="0.25">
      <c r="A77" s="44">
        <v>53</v>
      </c>
      <c r="B77" s="19" t="s">
        <v>49</v>
      </c>
      <c r="C77" s="45" t="s">
        <v>386</v>
      </c>
      <c r="G77" s="16"/>
    </row>
    <row r="78" spans="1:7" x14ac:dyDescent="0.25">
      <c r="A78" s="44">
        <v>55</v>
      </c>
      <c r="B78" s="19" t="s">
        <v>49</v>
      </c>
      <c r="C78" s="45" t="s">
        <v>386</v>
      </c>
      <c r="G78" s="16"/>
    </row>
    <row r="79" spans="1:7" x14ac:dyDescent="0.25">
      <c r="A79" s="44">
        <v>56</v>
      </c>
      <c r="B79" s="19" t="s">
        <v>49</v>
      </c>
      <c r="C79" s="45" t="s">
        <v>386</v>
      </c>
      <c r="G79" s="16"/>
    </row>
    <row r="80" spans="1:7" x14ac:dyDescent="0.25">
      <c r="A80" s="44">
        <v>57</v>
      </c>
      <c r="B80" s="19" t="s">
        <v>49</v>
      </c>
      <c r="C80" s="45" t="s">
        <v>386</v>
      </c>
      <c r="G80" s="16"/>
    </row>
    <row r="81" spans="1:7" x14ac:dyDescent="0.25">
      <c r="A81" s="44">
        <v>58</v>
      </c>
      <c r="B81" s="19" t="s">
        <v>86</v>
      </c>
      <c r="C81" s="45" t="s">
        <v>393</v>
      </c>
      <c r="G81" s="16"/>
    </row>
    <row r="82" spans="1:7" x14ac:dyDescent="0.25">
      <c r="A82" s="44">
        <v>59</v>
      </c>
      <c r="B82" s="19" t="s">
        <v>49</v>
      </c>
      <c r="C82" s="45" t="s">
        <v>386</v>
      </c>
      <c r="G82" s="16"/>
    </row>
    <row r="83" spans="1:7" x14ac:dyDescent="0.25">
      <c r="A83" s="44">
        <v>60</v>
      </c>
      <c r="B83" s="19" t="s">
        <v>49</v>
      </c>
      <c r="C83" s="45" t="s">
        <v>386</v>
      </c>
      <c r="G83" s="16"/>
    </row>
    <row r="84" spans="1:7" x14ac:dyDescent="0.25">
      <c r="A84" s="44">
        <v>62</v>
      </c>
      <c r="B84" s="19" t="s">
        <v>50</v>
      </c>
      <c r="C84" s="45" t="s">
        <v>386</v>
      </c>
      <c r="G84" s="16"/>
    </row>
    <row r="85" spans="1:7" x14ac:dyDescent="0.25">
      <c r="A85" s="44">
        <v>63</v>
      </c>
      <c r="B85" s="19" t="s">
        <v>42</v>
      </c>
      <c r="C85" s="45" t="s">
        <v>386</v>
      </c>
      <c r="G85" s="16"/>
    </row>
    <row r="86" spans="1:7" x14ac:dyDescent="0.25">
      <c r="A86" s="44">
        <v>64</v>
      </c>
      <c r="B86" s="19" t="s">
        <v>49</v>
      </c>
      <c r="C86" s="45" t="s">
        <v>386</v>
      </c>
      <c r="G86" s="16"/>
    </row>
    <row r="87" spans="1:7" x14ac:dyDescent="0.25">
      <c r="A87" s="44">
        <v>65</v>
      </c>
      <c r="B87" s="19" t="s">
        <v>51</v>
      </c>
      <c r="C87" s="45" t="s">
        <v>386</v>
      </c>
      <c r="G87" s="16"/>
    </row>
    <row r="88" spans="1:7" x14ac:dyDescent="0.25">
      <c r="A88" s="44">
        <v>66</v>
      </c>
      <c r="B88" s="19" t="s">
        <v>51</v>
      </c>
      <c r="C88" s="45" t="s">
        <v>386</v>
      </c>
      <c r="G88" s="16"/>
    </row>
    <row r="89" spans="1:7" x14ac:dyDescent="0.25">
      <c r="A89" s="44">
        <v>67</v>
      </c>
      <c r="B89" s="19" t="s">
        <v>52</v>
      </c>
      <c r="C89" s="45" t="s">
        <v>386</v>
      </c>
      <c r="G89" s="16"/>
    </row>
    <row r="90" spans="1:7" x14ac:dyDescent="0.25">
      <c r="A90" s="44">
        <v>71</v>
      </c>
      <c r="B90" s="19" t="s">
        <v>52</v>
      </c>
      <c r="C90" s="45" t="s">
        <v>386</v>
      </c>
      <c r="G90" s="16"/>
    </row>
    <row r="91" spans="1:7" x14ac:dyDescent="0.25">
      <c r="A91" s="44">
        <v>72</v>
      </c>
      <c r="B91" s="19" t="s">
        <v>52</v>
      </c>
      <c r="C91" s="45" t="s">
        <v>386</v>
      </c>
      <c r="G91" s="16"/>
    </row>
    <row r="92" spans="1:7" x14ac:dyDescent="0.25">
      <c r="A92" s="44">
        <v>73</v>
      </c>
      <c r="B92" s="19" t="s">
        <v>52</v>
      </c>
      <c r="C92" s="45" t="s">
        <v>386</v>
      </c>
      <c r="G92" s="16"/>
    </row>
    <row r="93" spans="1:7" x14ac:dyDescent="0.25">
      <c r="A93" s="44">
        <v>74</v>
      </c>
      <c r="B93" s="19" t="s">
        <v>53</v>
      </c>
      <c r="C93" s="45" t="s">
        <v>386</v>
      </c>
      <c r="G93" s="16"/>
    </row>
    <row r="94" spans="1:7" x14ac:dyDescent="0.25">
      <c r="A94" s="44">
        <v>75</v>
      </c>
      <c r="B94" s="19" t="s">
        <v>54</v>
      </c>
      <c r="C94" s="45" t="s">
        <v>386</v>
      </c>
      <c r="G94" s="16"/>
    </row>
    <row r="95" spans="1:7" x14ac:dyDescent="0.25">
      <c r="A95" s="44">
        <v>76</v>
      </c>
      <c r="B95" s="19" t="s">
        <v>54</v>
      </c>
      <c r="C95" s="45" t="s">
        <v>386</v>
      </c>
      <c r="G95" s="16"/>
    </row>
    <row r="96" spans="1:7" x14ac:dyDescent="0.25">
      <c r="A96" s="44">
        <v>77</v>
      </c>
      <c r="B96" s="19" t="s">
        <v>54</v>
      </c>
      <c r="C96" s="45" t="s">
        <v>386</v>
      </c>
      <c r="G96" s="16"/>
    </row>
    <row r="97" spans="1:7" x14ac:dyDescent="0.25">
      <c r="A97" s="44">
        <v>78</v>
      </c>
      <c r="B97" s="19" t="s">
        <v>55</v>
      </c>
      <c r="C97" s="45" t="s">
        <v>386</v>
      </c>
      <c r="G97" s="16"/>
    </row>
    <row r="98" spans="1:7" x14ac:dyDescent="0.25">
      <c r="A98" s="44">
        <v>79</v>
      </c>
      <c r="B98" s="19" t="s">
        <v>56</v>
      </c>
      <c r="C98" s="45" t="s">
        <v>393</v>
      </c>
      <c r="G98" s="16"/>
    </row>
    <row r="99" spans="1:7" x14ac:dyDescent="0.25">
      <c r="A99" s="44">
        <v>80</v>
      </c>
      <c r="B99" s="19" t="s">
        <v>57</v>
      </c>
      <c r="C99" s="45" t="s">
        <v>386</v>
      </c>
      <c r="G99" s="16"/>
    </row>
    <row r="100" spans="1:7" x14ac:dyDescent="0.25">
      <c r="A100" s="44">
        <v>81</v>
      </c>
      <c r="B100" s="19" t="s">
        <v>58</v>
      </c>
      <c r="C100" s="45" t="s">
        <v>386</v>
      </c>
      <c r="G100" s="16"/>
    </row>
    <row r="101" spans="1:7" x14ac:dyDescent="0.25">
      <c r="A101" s="44">
        <v>82</v>
      </c>
      <c r="B101" s="19" t="s">
        <v>59</v>
      </c>
      <c r="C101" s="45" t="s">
        <v>386</v>
      </c>
      <c r="G101" s="16"/>
    </row>
    <row r="102" spans="1:7" x14ac:dyDescent="0.25">
      <c r="A102" s="44">
        <v>83</v>
      </c>
      <c r="B102" s="19" t="s">
        <v>59</v>
      </c>
      <c r="C102" s="45" t="s">
        <v>386</v>
      </c>
      <c r="G102" s="16"/>
    </row>
    <row r="103" spans="1:7" x14ac:dyDescent="0.25">
      <c r="A103" s="44">
        <v>84</v>
      </c>
      <c r="B103" s="19" t="s">
        <v>59</v>
      </c>
      <c r="C103" s="45" t="s">
        <v>386</v>
      </c>
      <c r="G103" s="16"/>
    </row>
    <row r="104" spans="1:7" x14ac:dyDescent="0.25">
      <c r="A104" s="44">
        <v>85</v>
      </c>
      <c r="B104" s="19" t="s">
        <v>59</v>
      </c>
      <c r="C104" s="45" t="s">
        <v>386</v>
      </c>
      <c r="G104" s="16"/>
    </row>
    <row r="105" spans="1:7" x14ac:dyDescent="0.25">
      <c r="A105" s="44">
        <v>86</v>
      </c>
      <c r="B105" s="19" t="s">
        <v>59</v>
      </c>
      <c r="C105" s="45" t="s">
        <v>386</v>
      </c>
      <c r="G105" s="16"/>
    </row>
    <row r="106" spans="1:7" x14ac:dyDescent="0.25">
      <c r="A106" s="44">
        <v>87</v>
      </c>
      <c r="B106" s="19" t="s">
        <v>59</v>
      </c>
      <c r="C106" s="45" t="s">
        <v>386</v>
      </c>
      <c r="G106" s="16"/>
    </row>
    <row r="107" spans="1:7" x14ac:dyDescent="0.25">
      <c r="A107" s="44">
        <v>88</v>
      </c>
      <c r="B107" s="19" t="s">
        <v>59</v>
      </c>
      <c r="C107" s="45" t="s">
        <v>386</v>
      </c>
      <c r="G107" s="16"/>
    </row>
    <row r="108" spans="1:7" x14ac:dyDescent="0.25">
      <c r="A108" s="44">
        <v>91</v>
      </c>
      <c r="B108" s="19" t="s">
        <v>60</v>
      </c>
      <c r="C108" s="45" t="s">
        <v>386</v>
      </c>
      <c r="G108" s="16"/>
    </row>
    <row r="109" spans="1:7" x14ac:dyDescent="0.25">
      <c r="A109" s="44">
        <v>92</v>
      </c>
      <c r="B109" s="19" t="s">
        <v>60</v>
      </c>
      <c r="C109" s="45" t="s">
        <v>386</v>
      </c>
      <c r="G109" s="16"/>
    </row>
    <row r="110" spans="1:7" x14ac:dyDescent="0.25">
      <c r="A110" s="44">
        <v>93</v>
      </c>
      <c r="B110" s="19" t="s">
        <v>61</v>
      </c>
      <c r="C110" s="45" t="s">
        <v>393</v>
      </c>
      <c r="G110" s="16"/>
    </row>
    <row r="111" spans="1:7" x14ac:dyDescent="0.25">
      <c r="A111" s="44">
        <v>94</v>
      </c>
      <c r="B111" s="19" t="s">
        <v>60</v>
      </c>
      <c r="C111" s="45" t="s">
        <v>386</v>
      </c>
      <c r="G111" s="16"/>
    </row>
    <row r="112" spans="1:7" x14ac:dyDescent="0.25">
      <c r="A112" s="44">
        <v>95</v>
      </c>
      <c r="B112" s="19" t="s">
        <v>60</v>
      </c>
      <c r="C112" s="45" t="s">
        <v>386</v>
      </c>
      <c r="G112" s="16"/>
    </row>
    <row r="113" spans="1:7" x14ac:dyDescent="0.25">
      <c r="A113" s="44">
        <v>96</v>
      </c>
      <c r="B113" s="19" t="s">
        <v>60</v>
      </c>
      <c r="C113" s="45" t="s">
        <v>386</v>
      </c>
      <c r="G113" s="16"/>
    </row>
    <row r="114" spans="1:7" x14ac:dyDescent="0.25">
      <c r="A114" s="44">
        <v>97</v>
      </c>
      <c r="B114" s="19" t="s">
        <v>62</v>
      </c>
      <c r="C114" s="45" t="s">
        <v>386</v>
      </c>
      <c r="G114" s="16"/>
    </row>
    <row r="115" spans="1:7" x14ac:dyDescent="0.25">
      <c r="A115" s="44">
        <v>98</v>
      </c>
      <c r="B115" s="19" t="s">
        <v>63</v>
      </c>
      <c r="C115" s="45" t="s">
        <v>386</v>
      </c>
      <c r="G115" s="16"/>
    </row>
    <row r="116" spans="1:7" x14ac:dyDescent="0.25">
      <c r="A116" s="44">
        <v>99</v>
      </c>
      <c r="B116" s="19" t="s">
        <v>64</v>
      </c>
      <c r="C116" s="45" t="s">
        <v>386</v>
      </c>
      <c r="G116" s="16"/>
    </row>
    <row r="117" spans="1:7" x14ac:dyDescent="0.25">
      <c r="A117" s="44">
        <v>100</v>
      </c>
      <c r="B117" s="19" t="s">
        <v>64</v>
      </c>
      <c r="C117" s="45" t="s">
        <v>386</v>
      </c>
      <c r="G117" s="16"/>
    </row>
    <row r="118" spans="1:7" x14ac:dyDescent="0.25">
      <c r="A118" s="44">
        <v>101</v>
      </c>
      <c r="B118" s="19" t="s">
        <v>65</v>
      </c>
      <c r="C118" s="45" t="s">
        <v>386</v>
      </c>
      <c r="G118" s="16"/>
    </row>
    <row r="119" spans="1:7" x14ac:dyDescent="0.25">
      <c r="A119" s="44">
        <v>102</v>
      </c>
      <c r="B119" s="19" t="s">
        <v>65</v>
      </c>
      <c r="C119" s="45" t="s">
        <v>386</v>
      </c>
      <c r="G119" s="16"/>
    </row>
    <row r="120" spans="1:7" x14ac:dyDescent="0.25">
      <c r="A120" s="44">
        <v>103</v>
      </c>
      <c r="B120" s="19" t="s">
        <v>65</v>
      </c>
      <c r="C120" s="45" t="s">
        <v>386</v>
      </c>
      <c r="G120" s="16"/>
    </row>
    <row r="121" spans="1:7" x14ac:dyDescent="0.25">
      <c r="A121" s="44">
        <v>104</v>
      </c>
      <c r="B121" s="19" t="s">
        <v>66</v>
      </c>
      <c r="C121" s="45" t="s">
        <v>386</v>
      </c>
      <c r="G121" s="16"/>
    </row>
    <row r="122" spans="1:7" x14ac:dyDescent="0.25">
      <c r="A122" s="44">
        <v>105</v>
      </c>
      <c r="B122" s="19" t="s">
        <v>66</v>
      </c>
      <c r="C122" s="45" t="s">
        <v>386</v>
      </c>
      <c r="G122" s="16"/>
    </row>
    <row r="123" spans="1:7" x14ac:dyDescent="0.25">
      <c r="A123" s="44">
        <v>106</v>
      </c>
      <c r="B123" s="19" t="s">
        <v>66</v>
      </c>
      <c r="C123" s="45" t="s">
        <v>386</v>
      </c>
      <c r="G123" s="16"/>
    </row>
    <row r="124" spans="1:7" x14ac:dyDescent="0.25">
      <c r="A124" s="44">
        <v>107</v>
      </c>
      <c r="B124" s="19" t="s">
        <v>66</v>
      </c>
      <c r="C124" s="45" t="s">
        <v>386</v>
      </c>
      <c r="G124" s="16"/>
    </row>
    <row r="125" spans="1:7" x14ac:dyDescent="0.25">
      <c r="A125" s="44">
        <v>108</v>
      </c>
      <c r="B125" s="19" t="s">
        <v>66</v>
      </c>
      <c r="C125" s="45" t="s">
        <v>386</v>
      </c>
      <c r="G125" s="16"/>
    </row>
    <row r="126" spans="1:7" x14ac:dyDescent="0.25">
      <c r="A126" s="44">
        <v>109</v>
      </c>
      <c r="B126" s="19" t="s">
        <v>66</v>
      </c>
      <c r="C126" s="45" t="s">
        <v>386</v>
      </c>
      <c r="G126" s="16"/>
    </row>
    <row r="127" spans="1:7" x14ac:dyDescent="0.25">
      <c r="A127" s="44">
        <v>110</v>
      </c>
      <c r="B127" s="19" t="s">
        <v>66</v>
      </c>
      <c r="C127" s="45" t="s">
        <v>386</v>
      </c>
      <c r="G127" s="16"/>
    </row>
    <row r="128" spans="1:7" x14ac:dyDescent="0.25">
      <c r="A128" s="44">
        <v>111</v>
      </c>
      <c r="B128" s="19" t="s">
        <v>67</v>
      </c>
      <c r="C128" s="45" t="s">
        <v>386</v>
      </c>
      <c r="G128" s="16"/>
    </row>
    <row r="129" spans="1:7" x14ac:dyDescent="0.25">
      <c r="A129" s="44">
        <v>112</v>
      </c>
      <c r="B129" s="19" t="s">
        <v>68</v>
      </c>
      <c r="C129" s="45" t="s">
        <v>386</v>
      </c>
      <c r="G129" s="16"/>
    </row>
    <row r="130" spans="1:7" x14ac:dyDescent="0.25">
      <c r="A130" s="44">
        <v>113</v>
      </c>
      <c r="B130" s="19" t="s">
        <v>68</v>
      </c>
      <c r="C130" s="45" t="s">
        <v>386</v>
      </c>
      <c r="G130" s="16"/>
    </row>
    <row r="131" spans="1:7" x14ac:dyDescent="0.25">
      <c r="A131" s="44">
        <v>115</v>
      </c>
      <c r="B131" s="19" t="s">
        <v>68</v>
      </c>
      <c r="C131" s="45" t="s">
        <v>386</v>
      </c>
      <c r="G131" s="16"/>
    </row>
    <row r="132" spans="1:7" x14ac:dyDescent="0.25">
      <c r="A132" s="44">
        <v>116</v>
      </c>
      <c r="B132" s="19" t="s">
        <v>68</v>
      </c>
      <c r="C132" s="45" t="s">
        <v>386</v>
      </c>
      <c r="G132" s="16"/>
    </row>
    <row r="133" spans="1:7" x14ac:dyDescent="0.25">
      <c r="A133" s="44">
        <v>117</v>
      </c>
      <c r="B133" s="19" t="s">
        <v>68</v>
      </c>
      <c r="C133" s="45" t="s">
        <v>386</v>
      </c>
      <c r="G133" s="16"/>
    </row>
    <row r="134" spans="1:7" x14ac:dyDescent="0.25">
      <c r="A134" s="44">
        <v>118</v>
      </c>
      <c r="B134" s="19" t="s">
        <v>69</v>
      </c>
      <c r="C134" s="45" t="s">
        <v>386</v>
      </c>
      <c r="G134" s="16"/>
    </row>
    <row r="135" spans="1:7" x14ac:dyDescent="0.25">
      <c r="A135" s="44">
        <v>119</v>
      </c>
      <c r="B135" s="19" t="s">
        <v>69</v>
      </c>
      <c r="C135" s="45" t="s">
        <v>386</v>
      </c>
      <c r="G135" s="16"/>
    </row>
    <row r="136" spans="1:7" x14ac:dyDescent="0.25">
      <c r="A136" s="44">
        <v>120</v>
      </c>
      <c r="B136" s="19" t="s">
        <v>42</v>
      </c>
      <c r="C136" s="45" t="s">
        <v>386</v>
      </c>
      <c r="G136" s="16"/>
    </row>
    <row r="137" spans="1:7" x14ac:dyDescent="0.25">
      <c r="A137" s="44">
        <v>121</v>
      </c>
      <c r="B137" s="19" t="s">
        <v>70</v>
      </c>
      <c r="C137" s="45" t="s">
        <v>393</v>
      </c>
      <c r="G137" s="16"/>
    </row>
    <row r="138" spans="1:7" x14ac:dyDescent="0.25">
      <c r="A138" s="44">
        <v>122</v>
      </c>
      <c r="B138" s="19" t="s">
        <v>71</v>
      </c>
      <c r="C138" s="45" t="s">
        <v>393</v>
      </c>
      <c r="G138" s="16"/>
    </row>
    <row r="139" spans="1:7" x14ac:dyDescent="0.25">
      <c r="A139" s="44">
        <v>123</v>
      </c>
      <c r="B139" s="19" t="s">
        <v>72</v>
      </c>
      <c r="C139" s="45" t="s">
        <v>393</v>
      </c>
      <c r="G139" s="16"/>
    </row>
    <row r="140" spans="1:7" x14ac:dyDescent="0.25">
      <c r="A140" s="44">
        <v>124</v>
      </c>
      <c r="B140" s="19" t="s">
        <v>72</v>
      </c>
      <c r="C140" s="45" t="s">
        <v>393</v>
      </c>
      <c r="G140" s="16"/>
    </row>
    <row r="141" spans="1:7" x14ac:dyDescent="0.25">
      <c r="A141" s="44">
        <v>125</v>
      </c>
      <c r="B141" s="19" t="s">
        <v>72</v>
      </c>
      <c r="C141" s="45" t="s">
        <v>393</v>
      </c>
      <c r="G141" s="16"/>
    </row>
    <row r="142" spans="1:7" x14ac:dyDescent="0.25">
      <c r="A142" s="44">
        <v>126</v>
      </c>
      <c r="B142" s="19" t="s">
        <v>73</v>
      </c>
      <c r="C142" s="45" t="s">
        <v>393</v>
      </c>
      <c r="G142" s="16"/>
    </row>
    <row r="143" spans="1:7" x14ac:dyDescent="0.25">
      <c r="A143" s="44">
        <v>127</v>
      </c>
      <c r="B143" s="19" t="s">
        <v>74</v>
      </c>
      <c r="C143" s="45" t="s">
        <v>393</v>
      </c>
      <c r="G143" s="16"/>
    </row>
    <row r="144" spans="1:7" x14ac:dyDescent="0.25">
      <c r="A144" s="44">
        <v>128</v>
      </c>
      <c r="B144" s="19" t="s">
        <v>75</v>
      </c>
      <c r="C144" s="45" t="s">
        <v>393</v>
      </c>
      <c r="G144" s="16"/>
    </row>
    <row r="145" spans="1:7" x14ac:dyDescent="0.25">
      <c r="A145" s="44">
        <v>129</v>
      </c>
      <c r="B145" s="19" t="s">
        <v>74</v>
      </c>
      <c r="C145" s="45" t="s">
        <v>393</v>
      </c>
      <c r="G145" s="16"/>
    </row>
    <row r="146" spans="1:7" x14ac:dyDescent="0.25">
      <c r="A146" s="44">
        <v>130</v>
      </c>
      <c r="B146" s="19" t="s">
        <v>76</v>
      </c>
      <c r="C146" s="45" t="s">
        <v>393</v>
      </c>
      <c r="G146" s="16"/>
    </row>
    <row r="147" spans="1:7" x14ac:dyDescent="0.25">
      <c r="A147" s="44">
        <v>131</v>
      </c>
      <c r="B147" s="19" t="s">
        <v>76</v>
      </c>
      <c r="C147" s="45" t="s">
        <v>393</v>
      </c>
      <c r="G147" s="16"/>
    </row>
    <row r="148" spans="1:7" x14ac:dyDescent="0.25">
      <c r="A148" s="44">
        <v>132</v>
      </c>
      <c r="B148" s="19" t="s">
        <v>77</v>
      </c>
      <c r="C148" s="45" t="s">
        <v>393</v>
      </c>
      <c r="G148" s="16"/>
    </row>
    <row r="149" spans="1:7" x14ac:dyDescent="0.25">
      <c r="A149" s="44">
        <v>133</v>
      </c>
      <c r="B149" s="19" t="s">
        <v>77</v>
      </c>
      <c r="C149" s="45" t="s">
        <v>393</v>
      </c>
      <c r="G149" s="16"/>
    </row>
    <row r="150" spans="1:7" x14ac:dyDescent="0.25">
      <c r="A150" s="44">
        <v>134</v>
      </c>
      <c r="B150" s="19" t="s">
        <v>77</v>
      </c>
      <c r="C150" s="45" t="s">
        <v>393</v>
      </c>
      <c r="G150" s="16"/>
    </row>
    <row r="151" spans="1:7" x14ac:dyDescent="0.25">
      <c r="A151" s="44">
        <v>135</v>
      </c>
      <c r="B151" s="19" t="s">
        <v>77</v>
      </c>
      <c r="C151" s="45" t="s">
        <v>393</v>
      </c>
      <c r="G151" s="16"/>
    </row>
    <row r="152" spans="1:7" x14ac:dyDescent="0.25">
      <c r="A152" s="44">
        <v>136</v>
      </c>
      <c r="B152" s="19" t="s">
        <v>77</v>
      </c>
      <c r="C152" s="45" t="s">
        <v>393</v>
      </c>
      <c r="G152" s="16"/>
    </row>
    <row r="153" spans="1:7" x14ac:dyDescent="0.25">
      <c r="A153" s="44">
        <v>137</v>
      </c>
      <c r="B153" s="19" t="s">
        <v>77</v>
      </c>
      <c r="C153" s="45" t="s">
        <v>393</v>
      </c>
      <c r="G153" s="16"/>
    </row>
    <row r="154" spans="1:7" x14ac:dyDescent="0.25">
      <c r="A154" s="44">
        <v>138</v>
      </c>
      <c r="B154" s="19" t="s">
        <v>77</v>
      </c>
      <c r="C154" s="45" t="s">
        <v>393</v>
      </c>
      <c r="G154" s="16"/>
    </row>
    <row r="155" spans="1:7" x14ac:dyDescent="0.25">
      <c r="A155" s="44">
        <v>140</v>
      </c>
      <c r="B155" s="19" t="s">
        <v>61</v>
      </c>
      <c r="C155" s="45" t="s">
        <v>393</v>
      </c>
      <c r="G155" s="16"/>
    </row>
    <row r="156" spans="1:7" x14ac:dyDescent="0.25">
      <c r="A156" s="44">
        <v>141</v>
      </c>
      <c r="B156" s="19" t="s">
        <v>78</v>
      </c>
      <c r="C156" s="45" t="s">
        <v>393</v>
      </c>
      <c r="G156" s="16"/>
    </row>
    <row r="157" spans="1:7" x14ac:dyDescent="0.25">
      <c r="A157" s="44">
        <v>142</v>
      </c>
      <c r="B157" s="19" t="s">
        <v>78</v>
      </c>
      <c r="C157" s="45" t="s">
        <v>393</v>
      </c>
      <c r="G157" s="16"/>
    </row>
    <row r="158" spans="1:7" x14ac:dyDescent="0.25">
      <c r="A158" s="44">
        <v>143</v>
      </c>
      <c r="B158" s="19" t="s">
        <v>64</v>
      </c>
      <c r="C158" s="45" t="s">
        <v>386</v>
      </c>
      <c r="G158" s="16"/>
    </row>
    <row r="159" spans="1:7" x14ac:dyDescent="0.25">
      <c r="A159" s="44">
        <v>144</v>
      </c>
      <c r="B159" s="19" t="s">
        <v>79</v>
      </c>
      <c r="C159" s="45" t="s">
        <v>393</v>
      </c>
      <c r="G159" s="16"/>
    </row>
    <row r="160" spans="1:7" x14ac:dyDescent="0.25">
      <c r="A160" s="44">
        <v>145</v>
      </c>
      <c r="B160" s="19" t="s">
        <v>79</v>
      </c>
      <c r="C160" s="45" t="s">
        <v>393</v>
      </c>
      <c r="G160" s="16"/>
    </row>
    <row r="161" spans="1:7" x14ac:dyDescent="0.25">
      <c r="A161" s="44">
        <v>146</v>
      </c>
      <c r="B161" s="19" t="s">
        <v>79</v>
      </c>
      <c r="C161" s="45" t="s">
        <v>393</v>
      </c>
      <c r="G161" s="16"/>
    </row>
    <row r="162" spans="1:7" x14ac:dyDescent="0.25">
      <c r="A162" s="44">
        <v>147</v>
      </c>
      <c r="B162" s="19" t="s">
        <v>79</v>
      </c>
      <c r="C162" s="45" t="s">
        <v>393</v>
      </c>
      <c r="G162" s="16"/>
    </row>
    <row r="163" spans="1:7" x14ac:dyDescent="0.25">
      <c r="A163" s="44">
        <v>148</v>
      </c>
      <c r="B163" s="19" t="s">
        <v>80</v>
      </c>
      <c r="C163" s="45" t="s">
        <v>386</v>
      </c>
      <c r="G163" s="16"/>
    </row>
    <row r="164" spans="1:7" x14ac:dyDescent="0.25">
      <c r="A164" s="44">
        <v>149</v>
      </c>
      <c r="B164" s="19" t="s">
        <v>81</v>
      </c>
      <c r="C164" s="45" t="s">
        <v>393</v>
      </c>
      <c r="G164" s="16"/>
    </row>
    <row r="165" spans="1:7" x14ac:dyDescent="0.25">
      <c r="A165" s="44">
        <v>150</v>
      </c>
      <c r="B165" s="19" t="s">
        <v>73</v>
      </c>
      <c r="C165" s="45" t="s">
        <v>393</v>
      </c>
      <c r="G165" s="16"/>
    </row>
    <row r="166" spans="1:7" x14ac:dyDescent="0.25">
      <c r="A166" s="44">
        <v>151</v>
      </c>
      <c r="B166" s="19" t="s">
        <v>73</v>
      </c>
      <c r="C166" s="45" t="s">
        <v>393</v>
      </c>
      <c r="G166" s="16"/>
    </row>
    <row r="167" spans="1:7" x14ac:dyDescent="0.25">
      <c r="A167" s="44">
        <v>152</v>
      </c>
      <c r="B167" s="19" t="s">
        <v>73</v>
      </c>
      <c r="C167" s="45" t="s">
        <v>393</v>
      </c>
      <c r="G167" s="16"/>
    </row>
    <row r="168" spans="1:7" x14ac:dyDescent="0.25">
      <c r="A168" s="44">
        <v>153</v>
      </c>
      <c r="B168" s="19" t="s">
        <v>73</v>
      </c>
      <c r="C168" s="45" t="s">
        <v>393</v>
      </c>
      <c r="G168" s="16"/>
    </row>
    <row r="169" spans="1:7" x14ac:dyDescent="0.25">
      <c r="A169" s="44">
        <v>154</v>
      </c>
      <c r="B169" s="19" t="s">
        <v>73</v>
      </c>
      <c r="C169" s="45" t="s">
        <v>393</v>
      </c>
      <c r="G169" s="16"/>
    </row>
    <row r="170" spans="1:7" x14ac:dyDescent="0.25">
      <c r="A170" s="44">
        <v>155</v>
      </c>
      <c r="B170" s="19" t="s">
        <v>61</v>
      </c>
      <c r="C170" s="45" t="s">
        <v>393</v>
      </c>
      <c r="G170" s="16"/>
    </row>
    <row r="171" spans="1:7" x14ac:dyDescent="0.25">
      <c r="A171" s="44">
        <v>156</v>
      </c>
      <c r="B171" s="19" t="s">
        <v>73</v>
      </c>
      <c r="C171" s="45" t="s">
        <v>393</v>
      </c>
      <c r="G171" s="16"/>
    </row>
    <row r="172" spans="1:7" x14ac:dyDescent="0.25">
      <c r="A172" s="44">
        <v>157</v>
      </c>
      <c r="B172" s="19" t="s">
        <v>73</v>
      </c>
      <c r="C172" s="45" t="s">
        <v>393</v>
      </c>
      <c r="G172" s="16"/>
    </row>
    <row r="173" spans="1:7" x14ac:dyDescent="0.25">
      <c r="A173" s="44">
        <v>158</v>
      </c>
      <c r="B173" s="19" t="s">
        <v>73</v>
      </c>
      <c r="C173" s="45" t="s">
        <v>393</v>
      </c>
      <c r="G173" s="16"/>
    </row>
    <row r="174" spans="1:7" x14ac:dyDescent="0.25">
      <c r="A174" s="44">
        <v>159</v>
      </c>
      <c r="B174" s="19" t="s">
        <v>49</v>
      </c>
      <c r="C174" s="45" t="s">
        <v>386</v>
      </c>
      <c r="G174" s="16"/>
    </row>
    <row r="175" spans="1:7" x14ac:dyDescent="0.25">
      <c r="A175" s="44">
        <v>160</v>
      </c>
      <c r="B175" s="19" t="s">
        <v>73</v>
      </c>
      <c r="C175" s="45" t="s">
        <v>393</v>
      </c>
      <c r="G175" s="16"/>
    </row>
    <row r="176" spans="1:7" x14ac:dyDescent="0.25">
      <c r="A176" s="44">
        <v>161</v>
      </c>
      <c r="B176" s="19" t="s">
        <v>73</v>
      </c>
      <c r="C176" s="45" t="s">
        <v>393</v>
      </c>
      <c r="G176" s="16"/>
    </row>
    <row r="177" spans="1:7" x14ac:dyDescent="0.25">
      <c r="A177" s="44">
        <v>162</v>
      </c>
      <c r="B177" s="19" t="s">
        <v>73</v>
      </c>
      <c r="C177" s="45" t="s">
        <v>393</v>
      </c>
      <c r="G177" s="16"/>
    </row>
    <row r="178" spans="1:7" x14ac:dyDescent="0.25">
      <c r="A178" s="44">
        <v>163</v>
      </c>
      <c r="B178" s="19" t="s">
        <v>73</v>
      </c>
      <c r="C178" s="45" t="s">
        <v>393</v>
      </c>
      <c r="G178" s="16"/>
    </row>
    <row r="179" spans="1:7" x14ac:dyDescent="0.25">
      <c r="A179" s="44">
        <v>164</v>
      </c>
      <c r="B179" s="19" t="s">
        <v>73</v>
      </c>
      <c r="C179" s="45" t="s">
        <v>393</v>
      </c>
      <c r="G179" s="16"/>
    </row>
    <row r="180" spans="1:7" x14ac:dyDescent="0.25">
      <c r="A180" s="44">
        <v>165</v>
      </c>
      <c r="B180" s="19" t="s">
        <v>73</v>
      </c>
      <c r="C180" s="45" t="s">
        <v>393</v>
      </c>
      <c r="G180" s="16"/>
    </row>
    <row r="181" spans="1:7" x14ac:dyDescent="0.25">
      <c r="A181" s="44">
        <v>166</v>
      </c>
      <c r="B181" s="19" t="s">
        <v>73</v>
      </c>
      <c r="C181" s="45" t="s">
        <v>393</v>
      </c>
      <c r="G181" s="16"/>
    </row>
    <row r="182" spans="1:7" x14ac:dyDescent="0.25">
      <c r="A182" s="44">
        <v>167</v>
      </c>
      <c r="B182" s="19" t="s">
        <v>73</v>
      </c>
      <c r="C182" s="45" t="s">
        <v>393</v>
      </c>
      <c r="G182" s="16"/>
    </row>
    <row r="183" spans="1:7" x14ac:dyDescent="0.25">
      <c r="A183" s="44">
        <v>168</v>
      </c>
      <c r="B183" s="19" t="s">
        <v>73</v>
      </c>
      <c r="C183" s="45" t="s">
        <v>393</v>
      </c>
      <c r="G183" s="16"/>
    </row>
    <row r="184" spans="1:7" x14ac:dyDescent="0.25">
      <c r="A184" s="44">
        <v>169</v>
      </c>
      <c r="B184" s="19" t="s">
        <v>73</v>
      </c>
      <c r="C184" s="45" t="s">
        <v>393</v>
      </c>
      <c r="G184" s="16"/>
    </row>
    <row r="185" spans="1:7" x14ac:dyDescent="0.25">
      <c r="A185" s="44">
        <v>170</v>
      </c>
      <c r="B185" s="19" t="s">
        <v>73</v>
      </c>
      <c r="C185" s="45" t="s">
        <v>393</v>
      </c>
      <c r="G185" s="16"/>
    </row>
    <row r="186" spans="1:7" x14ac:dyDescent="0.25">
      <c r="A186" s="44">
        <v>171</v>
      </c>
      <c r="B186" s="19" t="s">
        <v>73</v>
      </c>
      <c r="C186" s="45" t="s">
        <v>393</v>
      </c>
      <c r="G186" s="16"/>
    </row>
    <row r="187" spans="1:7" x14ac:dyDescent="0.25">
      <c r="A187" s="44">
        <v>172</v>
      </c>
      <c r="B187" s="19" t="s">
        <v>73</v>
      </c>
      <c r="C187" s="45" t="s">
        <v>393</v>
      </c>
      <c r="G187" s="16"/>
    </row>
    <row r="188" spans="1:7" x14ac:dyDescent="0.25">
      <c r="A188" s="44">
        <v>173</v>
      </c>
      <c r="B188" s="19" t="s">
        <v>73</v>
      </c>
      <c r="C188" s="45" t="s">
        <v>393</v>
      </c>
      <c r="G188" s="16"/>
    </row>
    <row r="189" spans="1:7" x14ac:dyDescent="0.25">
      <c r="A189" s="44">
        <v>174</v>
      </c>
      <c r="B189" s="19" t="s">
        <v>73</v>
      </c>
      <c r="C189" s="45" t="s">
        <v>393</v>
      </c>
      <c r="G189" s="16"/>
    </row>
    <row r="190" spans="1:7" x14ac:dyDescent="0.25">
      <c r="A190" s="44">
        <v>175</v>
      </c>
      <c r="B190" s="19" t="s">
        <v>73</v>
      </c>
      <c r="C190" s="45" t="s">
        <v>393</v>
      </c>
      <c r="G190" s="16"/>
    </row>
    <row r="191" spans="1:7" x14ac:dyDescent="0.25">
      <c r="A191" s="44">
        <v>176</v>
      </c>
      <c r="B191" s="19" t="s">
        <v>73</v>
      </c>
      <c r="C191" s="45" t="s">
        <v>393</v>
      </c>
      <c r="G191" s="16"/>
    </row>
    <row r="192" spans="1:7" x14ac:dyDescent="0.25">
      <c r="A192" s="44">
        <v>177</v>
      </c>
      <c r="B192" s="19" t="s">
        <v>73</v>
      </c>
      <c r="C192" s="45" t="s">
        <v>393</v>
      </c>
      <c r="G192" s="16"/>
    </row>
    <row r="193" spans="1:7" x14ac:dyDescent="0.25">
      <c r="A193" s="44">
        <v>178</v>
      </c>
      <c r="B193" s="19" t="s">
        <v>82</v>
      </c>
      <c r="C193" s="45" t="s">
        <v>393</v>
      </c>
      <c r="G193" s="16"/>
    </row>
    <row r="194" spans="1:7" x14ac:dyDescent="0.25">
      <c r="A194" s="44">
        <v>179</v>
      </c>
      <c r="B194" s="19" t="s">
        <v>73</v>
      </c>
      <c r="C194" s="45" t="s">
        <v>393</v>
      </c>
    </row>
    <row r="195" spans="1:7" x14ac:dyDescent="0.25">
      <c r="A195" s="44">
        <v>180</v>
      </c>
      <c r="B195" s="19" t="s">
        <v>73</v>
      </c>
      <c r="C195" s="45" t="s">
        <v>393</v>
      </c>
    </row>
    <row r="196" spans="1:7" x14ac:dyDescent="0.25">
      <c r="A196" s="44">
        <v>181</v>
      </c>
      <c r="B196" s="19" t="s">
        <v>73</v>
      </c>
      <c r="C196" s="45" t="s">
        <v>393</v>
      </c>
    </row>
    <row r="197" spans="1:7" x14ac:dyDescent="0.25">
      <c r="A197" s="44">
        <v>182</v>
      </c>
      <c r="B197" s="19" t="s">
        <v>73</v>
      </c>
      <c r="C197" s="45" t="s">
        <v>393</v>
      </c>
    </row>
    <row r="198" spans="1:7" x14ac:dyDescent="0.25">
      <c r="A198" s="44">
        <v>183</v>
      </c>
      <c r="B198" s="19" t="s">
        <v>73</v>
      </c>
      <c r="C198" s="45" t="s">
        <v>393</v>
      </c>
    </row>
    <row r="199" spans="1:7" x14ac:dyDescent="0.25">
      <c r="A199" s="44">
        <v>184</v>
      </c>
      <c r="B199" s="19" t="s">
        <v>73</v>
      </c>
      <c r="C199" s="45" t="s">
        <v>393</v>
      </c>
    </row>
    <row r="200" spans="1:7" x14ac:dyDescent="0.25">
      <c r="A200" s="44">
        <v>185</v>
      </c>
      <c r="B200" s="19" t="s">
        <v>73</v>
      </c>
      <c r="C200" s="45" t="s">
        <v>393</v>
      </c>
    </row>
    <row r="201" spans="1:7" x14ac:dyDescent="0.25">
      <c r="A201" s="44">
        <v>186</v>
      </c>
      <c r="B201" s="19" t="s">
        <v>73</v>
      </c>
      <c r="C201" s="45" t="s">
        <v>393</v>
      </c>
    </row>
    <row r="202" spans="1:7" x14ac:dyDescent="0.25">
      <c r="A202" s="44">
        <v>187</v>
      </c>
      <c r="B202" s="19" t="s">
        <v>73</v>
      </c>
      <c r="C202" s="45" t="s">
        <v>393</v>
      </c>
    </row>
    <row r="203" spans="1:7" x14ac:dyDescent="0.25">
      <c r="A203" s="44">
        <v>188</v>
      </c>
      <c r="B203" s="19" t="s">
        <v>73</v>
      </c>
      <c r="C203" s="45" t="s">
        <v>393</v>
      </c>
    </row>
    <row r="204" spans="1:7" x14ac:dyDescent="0.25">
      <c r="A204" s="44">
        <v>189</v>
      </c>
      <c r="B204" s="19" t="s">
        <v>73</v>
      </c>
      <c r="C204" s="45" t="s">
        <v>393</v>
      </c>
    </row>
    <row r="205" spans="1:7" x14ac:dyDescent="0.25">
      <c r="A205" s="44">
        <v>190</v>
      </c>
      <c r="B205" s="19" t="s">
        <v>73</v>
      </c>
      <c r="C205" s="45" t="s">
        <v>393</v>
      </c>
    </row>
    <row r="206" spans="1:7" x14ac:dyDescent="0.25">
      <c r="A206" s="44">
        <v>191</v>
      </c>
      <c r="B206" s="19" t="s">
        <v>73</v>
      </c>
      <c r="C206" s="45" t="s">
        <v>393</v>
      </c>
    </row>
    <row r="207" spans="1:7" x14ac:dyDescent="0.25">
      <c r="A207" s="44">
        <v>192</v>
      </c>
      <c r="B207" s="19" t="s">
        <v>73</v>
      </c>
      <c r="C207" s="45" t="s">
        <v>393</v>
      </c>
    </row>
    <row r="208" spans="1:7" x14ac:dyDescent="0.25">
      <c r="A208" s="44">
        <v>193</v>
      </c>
      <c r="B208" s="19" t="s">
        <v>73</v>
      </c>
      <c r="C208" s="45" t="s">
        <v>393</v>
      </c>
    </row>
    <row r="209" spans="1:3" x14ac:dyDescent="0.25">
      <c r="A209" s="44">
        <v>194</v>
      </c>
      <c r="B209" s="19" t="s">
        <v>73</v>
      </c>
      <c r="C209" s="45" t="s">
        <v>393</v>
      </c>
    </row>
    <row r="210" spans="1:3" x14ac:dyDescent="0.25">
      <c r="A210" s="44">
        <v>195</v>
      </c>
      <c r="B210" s="19" t="s">
        <v>73</v>
      </c>
      <c r="C210" s="45" t="s">
        <v>393</v>
      </c>
    </row>
    <row r="211" spans="1:3" x14ac:dyDescent="0.25">
      <c r="A211" s="44">
        <v>196</v>
      </c>
      <c r="B211" s="19" t="s">
        <v>73</v>
      </c>
      <c r="C211" s="45" t="s">
        <v>393</v>
      </c>
    </row>
    <row r="212" spans="1:3" x14ac:dyDescent="0.25">
      <c r="A212" s="44">
        <v>197</v>
      </c>
      <c r="B212" s="19" t="s">
        <v>73</v>
      </c>
      <c r="C212" s="45" t="s">
        <v>393</v>
      </c>
    </row>
    <row r="213" spans="1:3" x14ac:dyDescent="0.25">
      <c r="A213" s="44">
        <v>198</v>
      </c>
      <c r="B213" s="19" t="s">
        <v>73</v>
      </c>
      <c r="C213" s="45" t="s">
        <v>393</v>
      </c>
    </row>
    <row r="214" spans="1:3" x14ac:dyDescent="0.25">
      <c r="A214" s="44">
        <v>199</v>
      </c>
      <c r="B214" s="19" t="s">
        <v>73</v>
      </c>
      <c r="C214" s="45" t="s">
        <v>393</v>
      </c>
    </row>
    <row r="215" spans="1:3" x14ac:dyDescent="0.25">
      <c r="A215" s="44">
        <v>201</v>
      </c>
      <c r="B215" s="19" t="s">
        <v>73</v>
      </c>
      <c r="C215" s="45" t="s">
        <v>393</v>
      </c>
    </row>
    <row r="216" spans="1:3" x14ac:dyDescent="0.25">
      <c r="A216" s="44">
        <v>202</v>
      </c>
      <c r="B216" s="19" t="s">
        <v>73</v>
      </c>
      <c r="C216" s="45" t="s">
        <v>393</v>
      </c>
    </row>
    <row r="217" spans="1:3" x14ac:dyDescent="0.25">
      <c r="A217" s="44">
        <v>203</v>
      </c>
      <c r="B217" s="19" t="s">
        <v>73</v>
      </c>
      <c r="C217" s="45" t="s">
        <v>393</v>
      </c>
    </row>
    <row r="218" spans="1:3" x14ac:dyDescent="0.25">
      <c r="A218" s="44">
        <v>204</v>
      </c>
      <c r="B218" s="19" t="s">
        <v>73</v>
      </c>
      <c r="C218" s="45" t="s">
        <v>393</v>
      </c>
    </row>
    <row r="219" spans="1:3" x14ac:dyDescent="0.25">
      <c r="A219" s="44">
        <v>205</v>
      </c>
      <c r="B219" s="19" t="s">
        <v>73</v>
      </c>
      <c r="C219" s="45" t="s">
        <v>393</v>
      </c>
    </row>
    <row r="220" spans="1:3" x14ac:dyDescent="0.25">
      <c r="A220" s="44">
        <v>206</v>
      </c>
      <c r="B220" s="19" t="s">
        <v>73</v>
      </c>
      <c r="C220" s="45" t="s">
        <v>393</v>
      </c>
    </row>
    <row r="221" spans="1:3" x14ac:dyDescent="0.25">
      <c r="A221" s="44">
        <v>207</v>
      </c>
      <c r="B221" s="19" t="s">
        <v>73</v>
      </c>
      <c r="C221" s="45" t="s">
        <v>393</v>
      </c>
    </row>
    <row r="222" spans="1:3" x14ac:dyDescent="0.25">
      <c r="A222" s="44">
        <v>208</v>
      </c>
      <c r="B222" s="19" t="s">
        <v>73</v>
      </c>
      <c r="C222" s="45" t="s">
        <v>393</v>
      </c>
    </row>
    <row r="223" spans="1:3" x14ac:dyDescent="0.25">
      <c r="A223" s="44">
        <v>209</v>
      </c>
      <c r="B223" s="19" t="s">
        <v>73</v>
      </c>
      <c r="C223" s="45" t="s">
        <v>393</v>
      </c>
    </row>
    <row r="224" spans="1:3" x14ac:dyDescent="0.25">
      <c r="A224" s="44">
        <v>210</v>
      </c>
      <c r="B224" s="19" t="s">
        <v>73</v>
      </c>
      <c r="C224" s="45" t="s">
        <v>393</v>
      </c>
    </row>
    <row r="225" spans="1:3" x14ac:dyDescent="0.25">
      <c r="A225" s="44">
        <v>211</v>
      </c>
      <c r="B225" s="19" t="s">
        <v>73</v>
      </c>
      <c r="C225" s="45" t="s">
        <v>393</v>
      </c>
    </row>
    <row r="226" spans="1:3" x14ac:dyDescent="0.25">
      <c r="A226" s="44">
        <v>212</v>
      </c>
      <c r="B226" s="19" t="s">
        <v>73</v>
      </c>
      <c r="C226" s="45" t="s">
        <v>393</v>
      </c>
    </row>
    <row r="227" spans="1:3" x14ac:dyDescent="0.25">
      <c r="A227" s="44">
        <v>213</v>
      </c>
      <c r="B227" s="19" t="s">
        <v>73</v>
      </c>
      <c r="C227" s="45" t="s">
        <v>393</v>
      </c>
    </row>
    <row r="228" spans="1:3" x14ac:dyDescent="0.25">
      <c r="A228" s="44">
        <v>214</v>
      </c>
      <c r="B228" s="19" t="s">
        <v>73</v>
      </c>
      <c r="C228" s="45" t="s">
        <v>393</v>
      </c>
    </row>
    <row r="229" spans="1:3" x14ac:dyDescent="0.25">
      <c r="A229" s="44">
        <v>215</v>
      </c>
      <c r="B229" s="19" t="s">
        <v>73</v>
      </c>
      <c r="C229" s="45" t="s">
        <v>393</v>
      </c>
    </row>
    <row r="230" spans="1:3" x14ac:dyDescent="0.25">
      <c r="A230" s="44">
        <v>216</v>
      </c>
      <c r="B230" s="19" t="s">
        <v>73</v>
      </c>
      <c r="C230" s="45" t="s">
        <v>393</v>
      </c>
    </row>
    <row r="231" spans="1:3" x14ac:dyDescent="0.25">
      <c r="A231" s="44">
        <v>217</v>
      </c>
      <c r="B231" s="19" t="s">
        <v>73</v>
      </c>
      <c r="C231" s="45" t="s">
        <v>393</v>
      </c>
    </row>
    <row r="232" spans="1:3" x14ac:dyDescent="0.25">
      <c r="A232" s="44">
        <v>218</v>
      </c>
      <c r="B232" s="19" t="s">
        <v>73</v>
      </c>
      <c r="C232" s="45" t="s">
        <v>393</v>
      </c>
    </row>
    <row r="233" spans="1:3" x14ac:dyDescent="0.25">
      <c r="A233" s="44">
        <v>219</v>
      </c>
      <c r="B233" s="19" t="s">
        <v>73</v>
      </c>
      <c r="C233" s="45" t="s">
        <v>393</v>
      </c>
    </row>
    <row r="234" spans="1:3" x14ac:dyDescent="0.25">
      <c r="A234" s="44">
        <v>220</v>
      </c>
      <c r="B234" s="19" t="s">
        <v>73</v>
      </c>
      <c r="C234" s="45" t="s">
        <v>393</v>
      </c>
    </row>
    <row r="235" spans="1:3" x14ac:dyDescent="0.25">
      <c r="A235" s="44">
        <v>221</v>
      </c>
      <c r="B235" s="19" t="s">
        <v>73</v>
      </c>
      <c r="C235" s="45" t="s">
        <v>393</v>
      </c>
    </row>
    <row r="236" spans="1:3" x14ac:dyDescent="0.25">
      <c r="A236" s="44">
        <v>222</v>
      </c>
      <c r="B236" s="19" t="s">
        <v>73</v>
      </c>
      <c r="C236" s="45" t="s">
        <v>393</v>
      </c>
    </row>
    <row r="237" spans="1:3" x14ac:dyDescent="0.25">
      <c r="A237" s="44">
        <v>223</v>
      </c>
      <c r="B237" s="19" t="s">
        <v>73</v>
      </c>
      <c r="C237" s="45" t="s">
        <v>393</v>
      </c>
    </row>
    <row r="238" spans="1:3" x14ac:dyDescent="0.25">
      <c r="A238" s="44">
        <v>224</v>
      </c>
      <c r="B238" s="19" t="s">
        <v>73</v>
      </c>
      <c r="C238" s="45" t="s">
        <v>393</v>
      </c>
    </row>
    <row r="239" spans="1:3" x14ac:dyDescent="0.25">
      <c r="A239" s="44">
        <v>225</v>
      </c>
      <c r="B239" s="19" t="s">
        <v>73</v>
      </c>
      <c r="C239" s="45" t="s">
        <v>393</v>
      </c>
    </row>
    <row r="240" spans="1:3" x14ac:dyDescent="0.25">
      <c r="A240" s="44">
        <v>226</v>
      </c>
      <c r="B240" s="19" t="s">
        <v>73</v>
      </c>
      <c r="C240" s="45" t="s">
        <v>393</v>
      </c>
    </row>
    <row r="241" spans="1:3" x14ac:dyDescent="0.25">
      <c r="A241" s="44">
        <v>227</v>
      </c>
      <c r="B241" s="19" t="s">
        <v>73</v>
      </c>
      <c r="C241" s="45" t="s">
        <v>393</v>
      </c>
    </row>
    <row r="242" spans="1:3" x14ac:dyDescent="0.25">
      <c r="A242" s="44">
        <v>228</v>
      </c>
      <c r="B242" s="19" t="s">
        <v>83</v>
      </c>
      <c r="C242" s="45" t="s">
        <v>386</v>
      </c>
    </row>
    <row r="243" spans="1:3" x14ac:dyDescent="0.25">
      <c r="A243" s="44">
        <v>229</v>
      </c>
      <c r="B243" s="19" t="s">
        <v>83</v>
      </c>
      <c r="C243" s="45" t="s">
        <v>386</v>
      </c>
    </row>
    <row r="244" spans="1:3" x14ac:dyDescent="0.25">
      <c r="A244" s="44">
        <v>230</v>
      </c>
      <c r="B244" s="19" t="s">
        <v>73</v>
      </c>
      <c r="C244" s="45" t="s">
        <v>386</v>
      </c>
    </row>
    <row r="245" spans="1:3" x14ac:dyDescent="0.25">
      <c r="A245" s="44">
        <v>231</v>
      </c>
      <c r="B245" s="19" t="s">
        <v>61</v>
      </c>
      <c r="C245" s="45" t="s">
        <v>393</v>
      </c>
    </row>
    <row r="246" spans="1:3" x14ac:dyDescent="0.25">
      <c r="A246" s="44">
        <v>233</v>
      </c>
      <c r="B246" s="19" t="s">
        <v>61</v>
      </c>
      <c r="C246" s="45" t="s">
        <v>393</v>
      </c>
    </row>
    <row r="247" spans="1:3" x14ac:dyDescent="0.25">
      <c r="A247" s="44">
        <v>234</v>
      </c>
      <c r="B247" s="19" t="s">
        <v>61</v>
      </c>
      <c r="C247" s="45" t="s">
        <v>393</v>
      </c>
    </row>
    <row r="248" spans="1:3" x14ac:dyDescent="0.25">
      <c r="A248" s="44">
        <v>235</v>
      </c>
      <c r="B248" s="19" t="s">
        <v>61</v>
      </c>
      <c r="C248" s="45" t="s">
        <v>393</v>
      </c>
    </row>
    <row r="249" spans="1:3" x14ac:dyDescent="0.25">
      <c r="A249" s="44">
        <v>236</v>
      </c>
      <c r="B249" s="19" t="s">
        <v>61</v>
      </c>
      <c r="C249" s="45" t="s">
        <v>393</v>
      </c>
    </row>
    <row r="250" spans="1:3" x14ac:dyDescent="0.25">
      <c r="A250" s="44">
        <v>237</v>
      </c>
      <c r="B250" s="19" t="s">
        <v>61</v>
      </c>
      <c r="C250" s="45" t="s">
        <v>393</v>
      </c>
    </row>
    <row r="251" spans="1:3" x14ac:dyDescent="0.25">
      <c r="A251" s="44">
        <v>238</v>
      </c>
      <c r="B251" s="19" t="s">
        <v>73</v>
      </c>
      <c r="C251" s="45" t="s">
        <v>393</v>
      </c>
    </row>
    <row r="252" spans="1:3" x14ac:dyDescent="0.25">
      <c r="A252" s="44">
        <v>241</v>
      </c>
      <c r="B252" s="19" t="s">
        <v>84</v>
      </c>
      <c r="C252" s="45" t="s">
        <v>393</v>
      </c>
    </row>
    <row r="253" spans="1:3" x14ac:dyDescent="0.25">
      <c r="A253" s="44">
        <v>242</v>
      </c>
      <c r="B253" s="19" t="s">
        <v>85</v>
      </c>
      <c r="C253" s="45" t="s">
        <v>393</v>
      </c>
    </row>
    <row r="254" spans="1:3" x14ac:dyDescent="0.25">
      <c r="A254" s="44">
        <v>243</v>
      </c>
      <c r="B254" s="19" t="s">
        <v>86</v>
      </c>
      <c r="C254" s="45" t="s">
        <v>393</v>
      </c>
    </row>
    <row r="255" spans="1:3" x14ac:dyDescent="0.25">
      <c r="A255" s="44">
        <v>244</v>
      </c>
      <c r="B255" s="19" t="s">
        <v>73</v>
      </c>
      <c r="C255" s="45" t="s">
        <v>393</v>
      </c>
    </row>
    <row r="256" spans="1:3" x14ac:dyDescent="0.25">
      <c r="A256" s="44">
        <v>245</v>
      </c>
      <c r="B256" s="19" t="s">
        <v>85</v>
      </c>
      <c r="C256" s="45" t="s">
        <v>393</v>
      </c>
    </row>
    <row r="257" spans="1:3" x14ac:dyDescent="0.25">
      <c r="A257" s="44">
        <v>246</v>
      </c>
      <c r="B257" s="19" t="s">
        <v>87</v>
      </c>
      <c r="C257" s="45" t="s">
        <v>393</v>
      </c>
    </row>
    <row r="258" spans="1:3" x14ac:dyDescent="0.25">
      <c r="A258" s="44">
        <v>247</v>
      </c>
      <c r="B258" s="19" t="s">
        <v>85</v>
      </c>
      <c r="C258" s="45" t="s">
        <v>393</v>
      </c>
    </row>
    <row r="259" spans="1:3" x14ac:dyDescent="0.25">
      <c r="A259" s="44">
        <v>248</v>
      </c>
      <c r="B259" s="19" t="s">
        <v>73</v>
      </c>
      <c r="C259" s="45" t="s">
        <v>393</v>
      </c>
    </row>
    <row r="260" spans="1:3" x14ac:dyDescent="0.25">
      <c r="A260" s="44">
        <v>249</v>
      </c>
      <c r="B260" s="19" t="s">
        <v>85</v>
      </c>
      <c r="C260" s="45" t="s">
        <v>393</v>
      </c>
    </row>
    <row r="261" spans="1:3" x14ac:dyDescent="0.25">
      <c r="A261" s="44">
        <v>250</v>
      </c>
      <c r="B261" s="19" t="s">
        <v>88</v>
      </c>
      <c r="C261" s="45" t="s">
        <v>386</v>
      </c>
    </row>
    <row r="262" spans="1:3" x14ac:dyDescent="0.25">
      <c r="A262" s="44">
        <v>251</v>
      </c>
      <c r="B262" s="19" t="s">
        <v>88</v>
      </c>
      <c r="C262" s="45" t="s">
        <v>386</v>
      </c>
    </row>
    <row r="263" spans="1:3" x14ac:dyDescent="0.25">
      <c r="A263" s="44">
        <v>252</v>
      </c>
      <c r="B263" s="19" t="s">
        <v>88</v>
      </c>
      <c r="C263" s="45" t="s">
        <v>386</v>
      </c>
    </row>
    <row r="264" spans="1:3" x14ac:dyDescent="0.25">
      <c r="A264" s="44">
        <v>253</v>
      </c>
      <c r="B264" s="19" t="s">
        <v>88</v>
      </c>
      <c r="C264" s="45" t="s">
        <v>386</v>
      </c>
    </row>
    <row r="265" spans="1:3" x14ac:dyDescent="0.25">
      <c r="A265" s="44">
        <v>254</v>
      </c>
      <c r="B265" s="19" t="s">
        <v>89</v>
      </c>
      <c r="C265" s="45" t="s">
        <v>393</v>
      </c>
    </row>
    <row r="266" spans="1:3" x14ac:dyDescent="0.25">
      <c r="A266" s="44">
        <v>255</v>
      </c>
      <c r="B266" s="19" t="s">
        <v>90</v>
      </c>
      <c r="C266" s="45" t="s">
        <v>393</v>
      </c>
    </row>
    <row r="267" spans="1:3" x14ac:dyDescent="0.25">
      <c r="A267" s="44">
        <v>257</v>
      </c>
      <c r="B267" s="19" t="s">
        <v>91</v>
      </c>
      <c r="C267" s="45" t="s">
        <v>393</v>
      </c>
    </row>
    <row r="268" spans="1:3" x14ac:dyDescent="0.25">
      <c r="A268" s="44">
        <v>258</v>
      </c>
      <c r="B268" s="19" t="s">
        <v>92</v>
      </c>
      <c r="C268" s="45" t="s">
        <v>393</v>
      </c>
    </row>
    <row r="269" spans="1:3" x14ac:dyDescent="0.25">
      <c r="A269" s="44">
        <v>259</v>
      </c>
      <c r="B269" s="19" t="s">
        <v>93</v>
      </c>
      <c r="C269" s="45" t="s">
        <v>393</v>
      </c>
    </row>
    <row r="270" spans="1:3" x14ac:dyDescent="0.25">
      <c r="A270" s="44">
        <v>260</v>
      </c>
      <c r="B270" s="19" t="s">
        <v>92</v>
      </c>
      <c r="C270" s="45" t="s">
        <v>393</v>
      </c>
    </row>
    <row r="271" spans="1:3" x14ac:dyDescent="0.25">
      <c r="A271" s="44">
        <v>261</v>
      </c>
      <c r="B271" s="19" t="s">
        <v>92</v>
      </c>
      <c r="C271" s="45" t="s">
        <v>393</v>
      </c>
    </row>
    <row r="272" spans="1:3" x14ac:dyDescent="0.25">
      <c r="A272" s="44">
        <v>262</v>
      </c>
      <c r="B272" s="19" t="s">
        <v>92</v>
      </c>
      <c r="C272" s="45" t="s">
        <v>393</v>
      </c>
    </row>
    <row r="273" spans="1:3" x14ac:dyDescent="0.25">
      <c r="A273" s="44">
        <v>263</v>
      </c>
      <c r="B273" s="19" t="s">
        <v>92</v>
      </c>
      <c r="C273" s="45" t="s">
        <v>393</v>
      </c>
    </row>
    <row r="274" spans="1:3" x14ac:dyDescent="0.25">
      <c r="A274" s="44">
        <v>264</v>
      </c>
      <c r="B274" s="19" t="s">
        <v>92</v>
      </c>
      <c r="C274" s="45" t="s">
        <v>393</v>
      </c>
    </row>
    <row r="275" spans="1:3" x14ac:dyDescent="0.25">
      <c r="A275" s="44">
        <v>265</v>
      </c>
      <c r="B275" s="19" t="s">
        <v>94</v>
      </c>
      <c r="C275" s="45" t="s">
        <v>386</v>
      </c>
    </row>
    <row r="276" spans="1:3" x14ac:dyDescent="0.25">
      <c r="A276" s="44">
        <v>266</v>
      </c>
      <c r="B276" s="19" t="s">
        <v>94</v>
      </c>
      <c r="C276" s="45" t="s">
        <v>386</v>
      </c>
    </row>
    <row r="277" spans="1:3" x14ac:dyDescent="0.25">
      <c r="A277" s="44">
        <v>267</v>
      </c>
      <c r="B277" s="19" t="s">
        <v>94</v>
      </c>
      <c r="C277" s="45" t="s">
        <v>386</v>
      </c>
    </row>
    <row r="278" spans="1:3" x14ac:dyDescent="0.25">
      <c r="A278" s="44">
        <v>268</v>
      </c>
      <c r="B278" s="19" t="s">
        <v>94</v>
      </c>
      <c r="C278" s="45" t="s">
        <v>386</v>
      </c>
    </row>
    <row r="279" spans="1:3" x14ac:dyDescent="0.25">
      <c r="A279" s="44">
        <v>269</v>
      </c>
      <c r="B279" s="19" t="s">
        <v>94</v>
      </c>
      <c r="C279" s="45" t="s">
        <v>386</v>
      </c>
    </row>
    <row r="280" spans="1:3" x14ac:dyDescent="0.25">
      <c r="A280" s="44">
        <v>270</v>
      </c>
      <c r="B280" s="19" t="s">
        <v>94</v>
      </c>
      <c r="C280" s="45" t="s">
        <v>386</v>
      </c>
    </row>
    <row r="281" spans="1:3" x14ac:dyDescent="0.25">
      <c r="A281" s="44">
        <v>271</v>
      </c>
      <c r="B281" s="19" t="s">
        <v>94</v>
      </c>
      <c r="C281" s="45" t="s">
        <v>386</v>
      </c>
    </row>
    <row r="282" spans="1:3" x14ac:dyDescent="0.25">
      <c r="A282" s="44">
        <v>272</v>
      </c>
      <c r="B282" s="19" t="s">
        <v>94</v>
      </c>
      <c r="C282" s="45" t="s">
        <v>386</v>
      </c>
    </row>
    <row r="283" spans="1:3" x14ac:dyDescent="0.25">
      <c r="A283" s="44">
        <v>273</v>
      </c>
      <c r="B283" s="19" t="s">
        <v>94</v>
      </c>
      <c r="C283" s="45" t="s">
        <v>386</v>
      </c>
    </row>
    <row r="284" spans="1:3" x14ac:dyDescent="0.25">
      <c r="A284" s="44">
        <v>274</v>
      </c>
      <c r="B284" s="19" t="s">
        <v>94</v>
      </c>
      <c r="C284" s="45" t="s">
        <v>386</v>
      </c>
    </row>
    <row r="285" spans="1:3" x14ac:dyDescent="0.25">
      <c r="A285" s="44">
        <v>276</v>
      </c>
      <c r="B285" s="19" t="s">
        <v>94</v>
      </c>
      <c r="C285" s="45" t="s">
        <v>386</v>
      </c>
    </row>
    <row r="286" spans="1:3" x14ac:dyDescent="0.25">
      <c r="A286" s="44">
        <v>277</v>
      </c>
      <c r="B286" s="19" t="s">
        <v>95</v>
      </c>
      <c r="C286" s="45" t="s">
        <v>386</v>
      </c>
    </row>
    <row r="287" spans="1:3" x14ac:dyDescent="0.25">
      <c r="A287" s="44">
        <v>278</v>
      </c>
      <c r="B287" s="19" t="s">
        <v>96</v>
      </c>
      <c r="C287" s="45" t="s">
        <v>386</v>
      </c>
    </row>
    <row r="288" spans="1:3" x14ac:dyDescent="0.25">
      <c r="A288" s="44">
        <v>279</v>
      </c>
      <c r="B288" s="19" t="s">
        <v>97</v>
      </c>
      <c r="C288" s="45" t="s">
        <v>386</v>
      </c>
    </row>
    <row r="289" spans="1:3" x14ac:dyDescent="0.25">
      <c r="A289" s="44">
        <v>280</v>
      </c>
      <c r="B289" s="19" t="s">
        <v>98</v>
      </c>
      <c r="C289" s="45" t="s">
        <v>386</v>
      </c>
    </row>
    <row r="290" spans="1:3" x14ac:dyDescent="0.25">
      <c r="A290" s="44">
        <v>281</v>
      </c>
      <c r="B290" s="19" t="s">
        <v>99</v>
      </c>
      <c r="C290" s="45" t="s">
        <v>393</v>
      </c>
    </row>
    <row r="291" spans="1:3" x14ac:dyDescent="0.25">
      <c r="A291" s="44">
        <v>283</v>
      </c>
      <c r="B291" s="19" t="s">
        <v>100</v>
      </c>
      <c r="C291" s="45" t="s">
        <v>393</v>
      </c>
    </row>
    <row r="292" spans="1:3" x14ac:dyDescent="0.25">
      <c r="A292" s="44">
        <v>284</v>
      </c>
      <c r="B292" s="19" t="s">
        <v>42</v>
      </c>
      <c r="C292" s="45" t="s">
        <v>386</v>
      </c>
    </row>
    <row r="293" spans="1:3" x14ac:dyDescent="0.25">
      <c r="A293" s="44">
        <v>285</v>
      </c>
      <c r="B293" s="19" t="s">
        <v>42</v>
      </c>
      <c r="C293" s="45" t="s">
        <v>386</v>
      </c>
    </row>
    <row r="294" spans="1:3" x14ac:dyDescent="0.25">
      <c r="A294" s="44">
        <v>286</v>
      </c>
      <c r="B294" s="19" t="s">
        <v>101</v>
      </c>
      <c r="C294" s="45" t="s">
        <v>386</v>
      </c>
    </row>
    <row r="295" spans="1:3" x14ac:dyDescent="0.25">
      <c r="A295" s="44">
        <v>287</v>
      </c>
      <c r="B295" s="19" t="s">
        <v>102</v>
      </c>
      <c r="C295" s="45" t="s">
        <v>386</v>
      </c>
    </row>
    <row r="296" spans="1:3" x14ac:dyDescent="0.25">
      <c r="A296" s="44">
        <v>288</v>
      </c>
      <c r="B296" s="19" t="s">
        <v>103</v>
      </c>
      <c r="C296" s="45" t="s">
        <v>386</v>
      </c>
    </row>
    <row r="297" spans="1:3" x14ac:dyDescent="0.25">
      <c r="A297" s="44">
        <v>289</v>
      </c>
      <c r="B297" s="19" t="s">
        <v>103</v>
      </c>
      <c r="C297" s="45" t="s">
        <v>386</v>
      </c>
    </row>
    <row r="298" spans="1:3" x14ac:dyDescent="0.25">
      <c r="A298" s="44">
        <v>290</v>
      </c>
      <c r="B298" s="19" t="s">
        <v>103</v>
      </c>
      <c r="C298" s="45" t="s">
        <v>386</v>
      </c>
    </row>
    <row r="299" spans="1:3" x14ac:dyDescent="0.25">
      <c r="A299" s="44">
        <v>291</v>
      </c>
      <c r="B299" s="19" t="s">
        <v>103</v>
      </c>
      <c r="C299" s="45" t="s">
        <v>386</v>
      </c>
    </row>
    <row r="300" spans="1:3" x14ac:dyDescent="0.25">
      <c r="A300" s="44">
        <v>292</v>
      </c>
      <c r="B300" s="19" t="s">
        <v>103</v>
      </c>
      <c r="C300" s="45" t="s">
        <v>386</v>
      </c>
    </row>
    <row r="301" spans="1:3" x14ac:dyDescent="0.25">
      <c r="A301" s="44">
        <v>297</v>
      </c>
      <c r="B301" s="19" t="s">
        <v>103</v>
      </c>
      <c r="C301" s="45" t="s">
        <v>386</v>
      </c>
    </row>
    <row r="302" spans="1:3" x14ac:dyDescent="0.25">
      <c r="A302" s="44">
        <v>298</v>
      </c>
      <c r="B302" s="19" t="s">
        <v>103</v>
      </c>
      <c r="C302" s="45" t="s">
        <v>386</v>
      </c>
    </row>
    <row r="303" spans="1:3" x14ac:dyDescent="0.25">
      <c r="A303" s="44">
        <v>299</v>
      </c>
      <c r="B303" s="19" t="s">
        <v>103</v>
      </c>
      <c r="C303" s="45" t="s">
        <v>386</v>
      </c>
    </row>
    <row r="304" spans="1:3" x14ac:dyDescent="0.25">
      <c r="A304" s="44">
        <v>300</v>
      </c>
      <c r="B304" s="19" t="s">
        <v>104</v>
      </c>
      <c r="C304" s="45" t="s">
        <v>393</v>
      </c>
    </row>
    <row r="305" spans="1:3" x14ac:dyDescent="0.25">
      <c r="A305" s="44">
        <v>301</v>
      </c>
      <c r="B305" s="19" t="s">
        <v>105</v>
      </c>
      <c r="C305" s="45" t="s">
        <v>393</v>
      </c>
    </row>
    <row r="306" spans="1:3" x14ac:dyDescent="0.25">
      <c r="A306" s="44">
        <v>302</v>
      </c>
      <c r="B306" s="19" t="s">
        <v>106</v>
      </c>
      <c r="C306" s="45" t="s">
        <v>393</v>
      </c>
    </row>
    <row r="307" spans="1:3" x14ac:dyDescent="0.25">
      <c r="A307" s="44">
        <v>303</v>
      </c>
      <c r="B307" s="19" t="s">
        <v>103</v>
      </c>
      <c r="C307" s="45" t="s">
        <v>386</v>
      </c>
    </row>
    <row r="308" spans="1:3" x14ac:dyDescent="0.25">
      <c r="A308" s="44">
        <v>304</v>
      </c>
      <c r="B308" s="19" t="s">
        <v>103</v>
      </c>
      <c r="C308" s="45" t="s">
        <v>386</v>
      </c>
    </row>
    <row r="309" spans="1:3" x14ac:dyDescent="0.25">
      <c r="A309" s="44">
        <v>305</v>
      </c>
      <c r="B309" s="19" t="s">
        <v>107</v>
      </c>
      <c r="C309" s="45" t="s">
        <v>393</v>
      </c>
    </row>
    <row r="310" spans="1:3" x14ac:dyDescent="0.25">
      <c r="A310" s="44">
        <v>306</v>
      </c>
      <c r="B310" s="19" t="s">
        <v>107</v>
      </c>
      <c r="C310" s="45" t="s">
        <v>393</v>
      </c>
    </row>
    <row r="311" spans="1:3" x14ac:dyDescent="0.25">
      <c r="A311" s="44">
        <v>307</v>
      </c>
      <c r="B311" s="19" t="s">
        <v>107</v>
      </c>
      <c r="C311" s="45" t="s">
        <v>393</v>
      </c>
    </row>
    <row r="312" spans="1:3" x14ac:dyDescent="0.25">
      <c r="A312" s="44">
        <v>308</v>
      </c>
      <c r="B312" s="19" t="s">
        <v>107</v>
      </c>
      <c r="C312" s="45" t="s">
        <v>393</v>
      </c>
    </row>
    <row r="313" spans="1:3" x14ac:dyDescent="0.25">
      <c r="A313" s="44">
        <v>309</v>
      </c>
      <c r="B313" s="19" t="s">
        <v>108</v>
      </c>
      <c r="C313" s="45" t="s">
        <v>393</v>
      </c>
    </row>
    <row r="314" spans="1:3" x14ac:dyDescent="0.25">
      <c r="A314" s="44">
        <v>310</v>
      </c>
      <c r="B314" s="19" t="s">
        <v>109</v>
      </c>
      <c r="C314" s="45" t="s">
        <v>393</v>
      </c>
    </row>
    <row r="315" spans="1:3" x14ac:dyDescent="0.25">
      <c r="A315" s="44">
        <v>312</v>
      </c>
      <c r="B315" s="19" t="s">
        <v>110</v>
      </c>
      <c r="C315" s="45" t="s">
        <v>386</v>
      </c>
    </row>
    <row r="316" spans="1:3" x14ac:dyDescent="0.25">
      <c r="A316" s="44">
        <v>313</v>
      </c>
      <c r="B316" s="19" t="s">
        <v>111</v>
      </c>
      <c r="C316" s="45" t="s">
        <v>386</v>
      </c>
    </row>
    <row r="317" spans="1:3" x14ac:dyDescent="0.25">
      <c r="A317" s="44">
        <v>314</v>
      </c>
      <c r="B317" s="19" t="s">
        <v>112</v>
      </c>
      <c r="C317" s="45" t="s">
        <v>386</v>
      </c>
    </row>
    <row r="318" spans="1:3" x14ac:dyDescent="0.25">
      <c r="A318" s="44">
        <v>315</v>
      </c>
      <c r="B318" s="19" t="s">
        <v>113</v>
      </c>
      <c r="C318" s="45" t="s">
        <v>386</v>
      </c>
    </row>
    <row r="319" spans="1:3" x14ac:dyDescent="0.25">
      <c r="A319" s="44">
        <v>316</v>
      </c>
      <c r="B319" s="19" t="s">
        <v>114</v>
      </c>
      <c r="C319" s="45" t="s">
        <v>393</v>
      </c>
    </row>
    <row r="320" spans="1:3" x14ac:dyDescent="0.25">
      <c r="A320" s="44">
        <v>317</v>
      </c>
      <c r="B320" s="19" t="s">
        <v>114</v>
      </c>
      <c r="C320" s="45" t="s">
        <v>393</v>
      </c>
    </row>
    <row r="321" spans="1:3" x14ac:dyDescent="0.25">
      <c r="A321" s="44">
        <v>318</v>
      </c>
      <c r="B321" s="19" t="s">
        <v>114</v>
      </c>
      <c r="C321" s="45" t="s">
        <v>393</v>
      </c>
    </row>
    <row r="322" spans="1:3" x14ac:dyDescent="0.25">
      <c r="A322" s="44">
        <v>319</v>
      </c>
      <c r="B322" s="19" t="s">
        <v>115</v>
      </c>
      <c r="C322" s="45" t="s">
        <v>393</v>
      </c>
    </row>
    <row r="323" spans="1:3" x14ac:dyDescent="0.25">
      <c r="A323" s="44">
        <v>320</v>
      </c>
      <c r="B323" s="19" t="s">
        <v>114</v>
      </c>
      <c r="C323" s="45" t="s">
        <v>393</v>
      </c>
    </row>
    <row r="324" spans="1:3" x14ac:dyDescent="0.25">
      <c r="A324" s="44">
        <v>321</v>
      </c>
      <c r="B324" s="19" t="s">
        <v>114</v>
      </c>
      <c r="C324" s="45" t="s">
        <v>393</v>
      </c>
    </row>
    <row r="325" spans="1:3" x14ac:dyDescent="0.25">
      <c r="A325" s="44">
        <v>322</v>
      </c>
      <c r="B325" s="19" t="s">
        <v>114</v>
      </c>
      <c r="C325" s="45" t="s">
        <v>393</v>
      </c>
    </row>
    <row r="326" spans="1:3" x14ac:dyDescent="0.25">
      <c r="A326" s="44">
        <v>323</v>
      </c>
      <c r="B326" s="19" t="s">
        <v>114</v>
      </c>
      <c r="C326" s="45" t="s">
        <v>393</v>
      </c>
    </row>
    <row r="327" spans="1:3" x14ac:dyDescent="0.25">
      <c r="A327" s="44">
        <v>324</v>
      </c>
      <c r="B327" s="19" t="s">
        <v>116</v>
      </c>
      <c r="C327" s="45" t="s">
        <v>393</v>
      </c>
    </row>
    <row r="328" spans="1:3" x14ac:dyDescent="0.25">
      <c r="A328" s="44">
        <v>325</v>
      </c>
      <c r="B328" s="19" t="s">
        <v>117</v>
      </c>
      <c r="C328" s="45" t="s">
        <v>393</v>
      </c>
    </row>
    <row r="329" spans="1:3" x14ac:dyDescent="0.25">
      <c r="A329" s="44">
        <v>326</v>
      </c>
      <c r="B329" s="19" t="s">
        <v>117</v>
      </c>
      <c r="C329" s="45" t="s">
        <v>393</v>
      </c>
    </row>
    <row r="330" spans="1:3" x14ac:dyDescent="0.25">
      <c r="A330" s="44">
        <v>327</v>
      </c>
      <c r="B330" s="19" t="s">
        <v>117</v>
      </c>
      <c r="C330" s="45" t="s">
        <v>393</v>
      </c>
    </row>
    <row r="331" spans="1:3" x14ac:dyDescent="0.25">
      <c r="A331" s="44">
        <v>328</v>
      </c>
      <c r="B331" s="19" t="s">
        <v>117</v>
      </c>
      <c r="C331" s="45" t="s">
        <v>393</v>
      </c>
    </row>
    <row r="332" spans="1:3" x14ac:dyDescent="0.25">
      <c r="A332" s="44">
        <v>329</v>
      </c>
      <c r="B332" s="19" t="s">
        <v>117</v>
      </c>
      <c r="C332" s="45" t="s">
        <v>393</v>
      </c>
    </row>
    <row r="333" spans="1:3" x14ac:dyDescent="0.25">
      <c r="A333" s="44">
        <v>330</v>
      </c>
      <c r="B333" s="19" t="s">
        <v>117</v>
      </c>
      <c r="C333" s="45" t="s">
        <v>393</v>
      </c>
    </row>
    <row r="334" spans="1:3" x14ac:dyDescent="0.25">
      <c r="A334" s="44">
        <v>331</v>
      </c>
      <c r="B334" s="19" t="s">
        <v>117</v>
      </c>
      <c r="C334" s="45" t="s">
        <v>393</v>
      </c>
    </row>
    <row r="335" spans="1:3" x14ac:dyDescent="0.25">
      <c r="A335" s="44">
        <v>332</v>
      </c>
      <c r="B335" s="19" t="s">
        <v>117</v>
      </c>
      <c r="C335" s="45" t="s">
        <v>393</v>
      </c>
    </row>
    <row r="336" spans="1:3" x14ac:dyDescent="0.25">
      <c r="A336" s="44">
        <v>334</v>
      </c>
      <c r="B336" s="19" t="s">
        <v>118</v>
      </c>
      <c r="C336" s="45" t="s">
        <v>393</v>
      </c>
    </row>
    <row r="337" spans="1:3" x14ac:dyDescent="0.25">
      <c r="A337" s="44">
        <v>335</v>
      </c>
      <c r="B337" s="19" t="s">
        <v>119</v>
      </c>
      <c r="C337" s="45" t="s">
        <v>393</v>
      </c>
    </row>
    <row r="338" spans="1:3" x14ac:dyDescent="0.25">
      <c r="A338" s="44">
        <v>336</v>
      </c>
      <c r="B338" s="19" t="s">
        <v>120</v>
      </c>
      <c r="C338" s="45" t="s">
        <v>386</v>
      </c>
    </row>
    <row r="339" spans="1:3" x14ac:dyDescent="0.25">
      <c r="A339" s="44">
        <v>337</v>
      </c>
      <c r="B339" s="19" t="s">
        <v>120</v>
      </c>
      <c r="C339" s="45" t="s">
        <v>386</v>
      </c>
    </row>
    <row r="340" spans="1:3" x14ac:dyDescent="0.25">
      <c r="A340" s="44">
        <v>338</v>
      </c>
      <c r="B340" s="19" t="s">
        <v>121</v>
      </c>
      <c r="C340" s="45" t="s">
        <v>393</v>
      </c>
    </row>
    <row r="341" spans="1:3" x14ac:dyDescent="0.25">
      <c r="A341" s="44">
        <v>339</v>
      </c>
      <c r="B341" s="19" t="s">
        <v>122</v>
      </c>
      <c r="C341" s="45" t="s">
        <v>386</v>
      </c>
    </row>
    <row r="342" spans="1:3" x14ac:dyDescent="0.25">
      <c r="A342" s="44">
        <v>340</v>
      </c>
      <c r="B342" s="19" t="s">
        <v>122</v>
      </c>
      <c r="C342" s="45" t="s">
        <v>386</v>
      </c>
    </row>
    <row r="343" spans="1:3" x14ac:dyDescent="0.25">
      <c r="A343" s="44">
        <v>341</v>
      </c>
      <c r="B343" s="19" t="s">
        <v>122</v>
      </c>
      <c r="C343" s="45" t="s">
        <v>386</v>
      </c>
    </row>
    <row r="344" spans="1:3" x14ac:dyDescent="0.25">
      <c r="A344" s="44">
        <v>342</v>
      </c>
      <c r="B344" s="19" t="s">
        <v>123</v>
      </c>
      <c r="C344" s="45" t="s">
        <v>386</v>
      </c>
    </row>
    <row r="345" spans="1:3" x14ac:dyDescent="0.25">
      <c r="A345" s="44">
        <v>343</v>
      </c>
      <c r="B345" s="19" t="s">
        <v>124</v>
      </c>
      <c r="C345" s="45" t="s">
        <v>386</v>
      </c>
    </row>
    <row r="346" spans="1:3" x14ac:dyDescent="0.25">
      <c r="A346" s="44">
        <v>344</v>
      </c>
      <c r="B346" s="19" t="s">
        <v>125</v>
      </c>
      <c r="C346" s="45" t="s">
        <v>393</v>
      </c>
    </row>
    <row r="347" spans="1:3" x14ac:dyDescent="0.25">
      <c r="A347" s="44">
        <v>345</v>
      </c>
      <c r="B347" s="19" t="s">
        <v>126</v>
      </c>
      <c r="C347" s="45" t="s">
        <v>386</v>
      </c>
    </row>
    <row r="348" spans="1:3" x14ac:dyDescent="0.25">
      <c r="A348" s="44">
        <v>346</v>
      </c>
      <c r="B348" s="19" t="s">
        <v>127</v>
      </c>
      <c r="C348" s="45" t="s">
        <v>386</v>
      </c>
    </row>
    <row r="349" spans="1:3" x14ac:dyDescent="0.25">
      <c r="A349" s="44">
        <v>347</v>
      </c>
      <c r="B349" s="19" t="s">
        <v>128</v>
      </c>
      <c r="C349" s="45" t="s">
        <v>386</v>
      </c>
    </row>
    <row r="350" spans="1:3" x14ac:dyDescent="0.25">
      <c r="A350" s="44">
        <v>348</v>
      </c>
      <c r="B350" s="19" t="s">
        <v>128</v>
      </c>
      <c r="C350" s="45" t="s">
        <v>386</v>
      </c>
    </row>
    <row r="351" spans="1:3" x14ac:dyDescent="0.25">
      <c r="A351" s="44">
        <v>349</v>
      </c>
      <c r="B351" s="19" t="s">
        <v>73</v>
      </c>
      <c r="C351" s="45" t="s">
        <v>393</v>
      </c>
    </row>
    <row r="352" spans="1:3" x14ac:dyDescent="0.25">
      <c r="A352" s="44">
        <v>350</v>
      </c>
      <c r="B352" s="19" t="s">
        <v>129</v>
      </c>
      <c r="C352" s="45" t="s">
        <v>386</v>
      </c>
    </row>
    <row r="353" spans="1:3" x14ac:dyDescent="0.25">
      <c r="A353" s="44">
        <v>351</v>
      </c>
      <c r="B353" s="19" t="s">
        <v>130</v>
      </c>
      <c r="C353" s="45" t="s">
        <v>393</v>
      </c>
    </row>
    <row r="354" spans="1:3" x14ac:dyDescent="0.25">
      <c r="A354" s="44">
        <v>352</v>
      </c>
      <c r="B354" s="19" t="s">
        <v>131</v>
      </c>
      <c r="C354" s="45" t="s">
        <v>393</v>
      </c>
    </row>
    <row r="355" spans="1:3" x14ac:dyDescent="0.25">
      <c r="A355" s="44">
        <v>353</v>
      </c>
      <c r="B355" s="19" t="s">
        <v>132</v>
      </c>
      <c r="C355" s="45" t="s">
        <v>393</v>
      </c>
    </row>
    <row r="356" spans="1:3" x14ac:dyDescent="0.25">
      <c r="A356" s="44">
        <v>354</v>
      </c>
      <c r="B356" s="19" t="s">
        <v>49</v>
      </c>
      <c r="C356" s="45" t="s">
        <v>386</v>
      </c>
    </row>
    <row r="357" spans="1:3" x14ac:dyDescent="0.25">
      <c r="A357" s="44">
        <v>355</v>
      </c>
      <c r="B357" s="19" t="s">
        <v>133</v>
      </c>
      <c r="C357" s="45" t="s">
        <v>393</v>
      </c>
    </row>
    <row r="358" spans="1:3" x14ac:dyDescent="0.25">
      <c r="A358" s="44">
        <v>357</v>
      </c>
      <c r="B358" s="19" t="s">
        <v>134</v>
      </c>
      <c r="C358" s="45" t="s">
        <v>386</v>
      </c>
    </row>
    <row r="359" spans="1:3" x14ac:dyDescent="0.25">
      <c r="A359" s="44">
        <v>358</v>
      </c>
      <c r="B359" s="19" t="s">
        <v>134</v>
      </c>
      <c r="C359" s="45" t="s">
        <v>386</v>
      </c>
    </row>
    <row r="360" spans="1:3" x14ac:dyDescent="0.25">
      <c r="A360" s="44">
        <v>359</v>
      </c>
      <c r="B360" s="19" t="s">
        <v>134</v>
      </c>
      <c r="C360" s="45" t="s">
        <v>386</v>
      </c>
    </row>
    <row r="361" spans="1:3" x14ac:dyDescent="0.25">
      <c r="A361" s="44">
        <v>360</v>
      </c>
      <c r="B361" s="19" t="s">
        <v>134</v>
      </c>
      <c r="C361" s="45" t="s">
        <v>386</v>
      </c>
    </row>
    <row r="362" spans="1:3" x14ac:dyDescent="0.25">
      <c r="A362" s="44">
        <v>361</v>
      </c>
      <c r="B362" s="19" t="s">
        <v>134</v>
      </c>
      <c r="C362" s="45" t="s">
        <v>386</v>
      </c>
    </row>
    <row r="363" spans="1:3" x14ac:dyDescent="0.25">
      <c r="A363" s="44">
        <v>362</v>
      </c>
      <c r="B363" s="19" t="s">
        <v>134</v>
      </c>
      <c r="C363" s="45" t="s">
        <v>386</v>
      </c>
    </row>
    <row r="364" spans="1:3" x14ac:dyDescent="0.25">
      <c r="A364" s="44">
        <v>363</v>
      </c>
      <c r="B364" s="19" t="s">
        <v>134</v>
      </c>
      <c r="C364" s="45" t="s">
        <v>386</v>
      </c>
    </row>
    <row r="365" spans="1:3" x14ac:dyDescent="0.25">
      <c r="A365" s="44">
        <v>364</v>
      </c>
      <c r="B365" s="19" t="s">
        <v>134</v>
      </c>
      <c r="C365" s="45" t="s">
        <v>386</v>
      </c>
    </row>
    <row r="366" spans="1:3" x14ac:dyDescent="0.25">
      <c r="A366" s="44">
        <v>365</v>
      </c>
      <c r="B366" s="19" t="s">
        <v>134</v>
      </c>
      <c r="C366" s="45" t="s">
        <v>386</v>
      </c>
    </row>
    <row r="367" spans="1:3" x14ac:dyDescent="0.25">
      <c r="A367" s="44">
        <v>366</v>
      </c>
      <c r="B367" s="19" t="s">
        <v>134</v>
      </c>
      <c r="C367" s="45" t="s">
        <v>386</v>
      </c>
    </row>
    <row r="368" spans="1:3" x14ac:dyDescent="0.25">
      <c r="A368" s="44">
        <v>367</v>
      </c>
      <c r="B368" s="19" t="s">
        <v>134</v>
      </c>
      <c r="C368" s="45" t="s">
        <v>386</v>
      </c>
    </row>
    <row r="369" spans="1:3" x14ac:dyDescent="0.25">
      <c r="A369" s="44">
        <v>368</v>
      </c>
      <c r="B369" s="19" t="s">
        <v>134</v>
      </c>
      <c r="C369" s="45" t="s">
        <v>386</v>
      </c>
    </row>
    <row r="370" spans="1:3" x14ac:dyDescent="0.25">
      <c r="A370" s="44">
        <v>369</v>
      </c>
      <c r="B370" s="19" t="s">
        <v>134</v>
      </c>
      <c r="C370" s="45" t="s">
        <v>386</v>
      </c>
    </row>
    <row r="371" spans="1:3" x14ac:dyDescent="0.25">
      <c r="A371" s="44">
        <v>370</v>
      </c>
      <c r="B371" s="19" t="s">
        <v>134</v>
      </c>
      <c r="C371" s="45" t="s">
        <v>386</v>
      </c>
    </row>
    <row r="372" spans="1:3" x14ac:dyDescent="0.25">
      <c r="A372" s="44">
        <v>371</v>
      </c>
      <c r="B372" s="19" t="s">
        <v>134</v>
      </c>
      <c r="C372" s="45" t="s">
        <v>386</v>
      </c>
    </row>
    <row r="373" spans="1:3" x14ac:dyDescent="0.25">
      <c r="A373" s="44">
        <v>372</v>
      </c>
      <c r="B373" s="19" t="s">
        <v>114</v>
      </c>
      <c r="C373" s="45" t="s">
        <v>393</v>
      </c>
    </row>
    <row r="374" spans="1:3" x14ac:dyDescent="0.25">
      <c r="A374" s="44">
        <v>373</v>
      </c>
      <c r="B374" s="19" t="s">
        <v>61</v>
      </c>
      <c r="C374" s="45" t="s">
        <v>393</v>
      </c>
    </row>
    <row r="375" spans="1:3" x14ac:dyDescent="0.25">
      <c r="A375" s="44">
        <v>374</v>
      </c>
      <c r="B375" s="19" t="s">
        <v>61</v>
      </c>
      <c r="C375" s="45" t="s">
        <v>393</v>
      </c>
    </row>
    <row r="376" spans="1:3" x14ac:dyDescent="0.25">
      <c r="A376" s="44">
        <v>375</v>
      </c>
      <c r="B376" s="19" t="s">
        <v>61</v>
      </c>
      <c r="C376" s="45" t="s">
        <v>393</v>
      </c>
    </row>
    <row r="377" spans="1:3" x14ac:dyDescent="0.25">
      <c r="A377" s="44">
        <v>376</v>
      </c>
      <c r="B377" s="19" t="s">
        <v>61</v>
      </c>
      <c r="C377" s="45" t="s">
        <v>393</v>
      </c>
    </row>
    <row r="378" spans="1:3" x14ac:dyDescent="0.25">
      <c r="A378" s="44">
        <v>377</v>
      </c>
      <c r="B378" s="19" t="s">
        <v>61</v>
      </c>
      <c r="C378" s="45" t="s">
        <v>393</v>
      </c>
    </row>
    <row r="379" spans="1:3" x14ac:dyDescent="0.25">
      <c r="A379" s="44">
        <v>378</v>
      </c>
      <c r="B379" s="19" t="s">
        <v>61</v>
      </c>
      <c r="C379" s="45" t="s">
        <v>393</v>
      </c>
    </row>
    <row r="380" spans="1:3" x14ac:dyDescent="0.25">
      <c r="A380" s="44">
        <v>380</v>
      </c>
      <c r="B380" s="19" t="s">
        <v>61</v>
      </c>
      <c r="C380" s="45" t="s">
        <v>393</v>
      </c>
    </row>
    <row r="381" spans="1:3" x14ac:dyDescent="0.25">
      <c r="A381" s="44">
        <v>381</v>
      </c>
      <c r="B381" s="19" t="s">
        <v>61</v>
      </c>
      <c r="C381" s="45" t="s">
        <v>393</v>
      </c>
    </row>
    <row r="382" spans="1:3" x14ac:dyDescent="0.25">
      <c r="A382" s="44">
        <v>382</v>
      </c>
      <c r="B382" s="19" t="s">
        <v>61</v>
      </c>
      <c r="C382" s="45" t="s">
        <v>393</v>
      </c>
    </row>
    <row r="383" spans="1:3" x14ac:dyDescent="0.25">
      <c r="A383" s="44">
        <v>384</v>
      </c>
      <c r="B383" s="19" t="s">
        <v>73</v>
      </c>
      <c r="C383" s="45" t="s">
        <v>393</v>
      </c>
    </row>
    <row r="384" spans="1:3" x14ac:dyDescent="0.25">
      <c r="A384" s="44">
        <v>385</v>
      </c>
      <c r="B384" s="19" t="s">
        <v>61</v>
      </c>
      <c r="C384" s="45" t="s">
        <v>393</v>
      </c>
    </row>
    <row r="385" spans="1:3" x14ac:dyDescent="0.25">
      <c r="A385" s="44">
        <v>386</v>
      </c>
      <c r="B385" s="19" t="s">
        <v>42</v>
      </c>
      <c r="C385" s="45" t="s">
        <v>386</v>
      </c>
    </row>
    <row r="386" spans="1:3" x14ac:dyDescent="0.25">
      <c r="A386" s="44">
        <v>387</v>
      </c>
      <c r="B386" s="19" t="s">
        <v>66</v>
      </c>
      <c r="C386" s="45" t="s">
        <v>386</v>
      </c>
    </row>
    <row r="387" spans="1:3" x14ac:dyDescent="0.25">
      <c r="A387" s="44">
        <v>388</v>
      </c>
      <c r="B387" s="19" t="s">
        <v>61</v>
      </c>
      <c r="C387" s="45" t="s">
        <v>393</v>
      </c>
    </row>
    <row r="388" spans="1:3" x14ac:dyDescent="0.25">
      <c r="A388" s="44">
        <v>389</v>
      </c>
      <c r="B388" s="19" t="s">
        <v>52</v>
      </c>
      <c r="C388" s="45" t="s">
        <v>386</v>
      </c>
    </row>
    <row r="389" spans="1:3" x14ac:dyDescent="0.25">
      <c r="A389" s="44">
        <v>390</v>
      </c>
      <c r="B389" s="19" t="s">
        <v>61</v>
      </c>
      <c r="C389" s="45" t="s">
        <v>393</v>
      </c>
    </row>
    <row r="390" spans="1:3" x14ac:dyDescent="0.25">
      <c r="A390" s="44">
        <v>391</v>
      </c>
      <c r="B390" s="19" t="s">
        <v>135</v>
      </c>
      <c r="C390" s="45" t="s">
        <v>386</v>
      </c>
    </row>
    <row r="391" spans="1:3" x14ac:dyDescent="0.25">
      <c r="A391" s="44">
        <v>392</v>
      </c>
      <c r="B391" s="19" t="s">
        <v>136</v>
      </c>
      <c r="C391" s="45" t="s">
        <v>393</v>
      </c>
    </row>
    <row r="392" spans="1:3" x14ac:dyDescent="0.25">
      <c r="A392" s="44">
        <v>393</v>
      </c>
      <c r="B392" s="19" t="s">
        <v>137</v>
      </c>
      <c r="C392" s="45" t="s">
        <v>393</v>
      </c>
    </row>
    <row r="393" spans="1:3" x14ac:dyDescent="0.25">
      <c r="A393" s="44">
        <v>394</v>
      </c>
      <c r="B393" s="19" t="s">
        <v>93</v>
      </c>
      <c r="C393" s="45" t="s">
        <v>393</v>
      </c>
    </row>
    <row r="394" spans="1:3" x14ac:dyDescent="0.25">
      <c r="A394" s="44">
        <v>395</v>
      </c>
      <c r="B394" s="19" t="s">
        <v>138</v>
      </c>
      <c r="C394" s="45" t="s">
        <v>393</v>
      </c>
    </row>
    <row r="395" spans="1:3" x14ac:dyDescent="0.25">
      <c r="A395" s="44">
        <v>396</v>
      </c>
      <c r="B395" s="19" t="s">
        <v>71</v>
      </c>
      <c r="C395" s="45" t="s">
        <v>393</v>
      </c>
    </row>
    <row r="396" spans="1:3" x14ac:dyDescent="0.25">
      <c r="A396" s="44">
        <v>397</v>
      </c>
      <c r="B396" s="19" t="s">
        <v>139</v>
      </c>
      <c r="C396" s="45" t="s">
        <v>393</v>
      </c>
    </row>
    <row r="397" spans="1:3" x14ac:dyDescent="0.25">
      <c r="A397" s="44">
        <v>398</v>
      </c>
      <c r="B397" s="19" t="s">
        <v>140</v>
      </c>
      <c r="C397" s="45" t="s">
        <v>393</v>
      </c>
    </row>
    <row r="398" spans="1:3" x14ac:dyDescent="0.25">
      <c r="A398" s="44">
        <v>399</v>
      </c>
      <c r="B398" s="19" t="s">
        <v>141</v>
      </c>
      <c r="C398" s="45" t="s">
        <v>386</v>
      </c>
    </row>
    <row r="399" spans="1:3" x14ac:dyDescent="0.25">
      <c r="A399" s="44">
        <v>400</v>
      </c>
      <c r="B399" s="19" t="s">
        <v>92</v>
      </c>
      <c r="C399" s="45" t="s">
        <v>393</v>
      </c>
    </row>
    <row r="400" spans="1:3" x14ac:dyDescent="0.25">
      <c r="A400" s="44">
        <v>401</v>
      </c>
      <c r="B400" s="19" t="s">
        <v>142</v>
      </c>
      <c r="C400" s="45" t="s">
        <v>386</v>
      </c>
    </row>
    <row r="401" spans="1:3" x14ac:dyDescent="0.25">
      <c r="A401" s="44">
        <v>403</v>
      </c>
      <c r="B401" s="19" t="s">
        <v>48</v>
      </c>
      <c r="C401" s="45" t="s">
        <v>393</v>
      </c>
    </row>
    <row r="402" spans="1:3" x14ac:dyDescent="0.25">
      <c r="A402" s="44">
        <v>404</v>
      </c>
      <c r="B402" s="19" t="s">
        <v>143</v>
      </c>
      <c r="C402" s="45" t="s">
        <v>393</v>
      </c>
    </row>
    <row r="403" spans="1:3" x14ac:dyDescent="0.25">
      <c r="A403" s="44">
        <v>405</v>
      </c>
      <c r="B403" s="19" t="s">
        <v>144</v>
      </c>
      <c r="C403" s="45" t="s">
        <v>386</v>
      </c>
    </row>
    <row r="404" spans="1:3" x14ac:dyDescent="0.25">
      <c r="A404" s="44">
        <v>406</v>
      </c>
      <c r="B404" s="19" t="s">
        <v>145</v>
      </c>
      <c r="C404" s="45" t="s">
        <v>386</v>
      </c>
    </row>
    <row r="405" spans="1:3" x14ac:dyDescent="0.25">
      <c r="A405" s="44">
        <v>407</v>
      </c>
      <c r="B405" s="19" t="s">
        <v>146</v>
      </c>
      <c r="C405" s="45" t="s">
        <v>386</v>
      </c>
    </row>
    <row r="406" spans="1:3" x14ac:dyDescent="0.25">
      <c r="A406" s="44">
        <v>408</v>
      </c>
      <c r="B406" s="19" t="s">
        <v>147</v>
      </c>
      <c r="C406" s="45" t="s">
        <v>386</v>
      </c>
    </row>
    <row r="407" spans="1:3" x14ac:dyDescent="0.25">
      <c r="A407" s="44">
        <v>409</v>
      </c>
      <c r="B407" s="19" t="s">
        <v>148</v>
      </c>
      <c r="C407" s="45" t="s">
        <v>386</v>
      </c>
    </row>
    <row r="408" spans="1:3" x14ac:dyDescent="0.25">
      <c r="A408" s="44">
        <v>410</v>
      </c>
      <c r="B408" s="19" t="s">
        <v>149</v>
      </c>
      <c r="C408" s="45" t="s">
        <v>386</v>
      </c>
    </row>
    <row r="409" spans="1:3" x14ac:dyDescent="0.25">
      <c r="A409" s="44">
        <v>411</v>
      </c>
      <c r="B409" s="19" t="s">
        <v>150</v>
      </c>
      <c r="C409" s="45" t="s">
        <v>386</v>
      </c>
    </row>
    <row r="410" spans="1:3" x14ac:dyDescent="0.25">
      <c r="A410" s="44">
        <v>412</v>
      </c>
      <c r="B410" s="19" t="s">
        <v>151</v>
      </c>
      <c r="C410" s="45" t="s">
        <v>386</v>
      </c>
    </row>
    <row r="411" spans="1:3" x14ac:dyDescent="0.25">
      <c r="A411" s="44">
        <v>413</v>
      </c>
      <c r="B411" s="19" t="s">
        <v>152</v>
      </c>
      <c r="C411" s="45" t="s">
        <v>386</v>
      </c>
    </row>
    <row r="412" spans="1:3" x14ac:dyDescent="0.25">
      <c r="A412" s="44">
        <v>414</v>
      </c>
      <c r="B412" s="19" t="s">
        <v>153</v>
      </c>
      <c r="C412" s="45" t="s">
        <v>386</v>
      </c>
    </row>
    <row r="413" spans="1:3" x14ac:dyDescent="0.25">
      <c r="A413" s="44">
        <v>415</v>
      </c>
      <c r="B413" s="19" t="s">
        <v>154</v>
      </c>
      <c r="C413" s="45" t="s">
        <v>386</v>
      </c>
    </row>
    <row r="414" spans="1:3" x14ac:dyDescent="0.25">
      <c r="A414" s="44">
        <v>416</v>
      </c>
      <c r="B414" s="19" t="s">
        <v>155</v>
      </c>
      <c r="C414" s="45" t="s">
        <v>386</v>
      </c>
    </row>
    <row r="415" spans="1:3" x14ac:dyDescent="0.25">
      <c r="A415" s="44">
        <v>417</v>
      </c>
      <c r="B415" s="19" t="s">
        <v>156</v>
      </c>
      <c r="C415" s="45" t="s">
        <v>386</v>
      </c>
    </row>
    <row r="416" spans="1:3" x14ac:dyDescent="0.25">
      <c r="A416" s="44">
        <v>418</v>
      </c>
      <c r="B416" s="19" t="s">
        <v>157</v>
      </c>
      <c r="C416" s="45" t="s">
        <v>386</v>
      </c>
    </row>
    <row r="417" spans="1:3" x14ac:dyDescent="0.25">
      <c r="A417" s="44">
        <v>419</v>
      </c>
      <c r="B417" s="19" t="s">
        <v>158</v>
      </c>
      <c r="C417" s="45" t="s">
        <v>386</v>
      </c>
    </row>
    <row r="418" spans="1:3" x14ac:dyDescent="0.25">
      <c r="A418" s="44">
        <v>420</v>
      </c>
      <c r="B418" s="19" t="s">
        <v>159</v>
      </c>
      <c r="C418" s="45" t="s">
        <v>386</v>
      </c>
    </row>
    <row r="419" spans="1:3" x14ac:dyDescent="0.25">
      <c r="A419" s="44">
        <v>421</v>
      </c>
      <c r="B419" s="19" t="s">
        <v>160</v>
      </c>
      <c r="C419" s="45" t="s">
        <v>386</v>
      </c>
    </row>
    <row r="420" spans="1:3" x14ac:dyDescent="0.25">
      <c r="A420" s="44">
        <v>422</v>
      </c>
      <c r="B420" s="19" t="s">
        <v>161</v>
      </c>
      <c r="C420" s="45" t="s">
        <v>386</v>
      </c>
    </row>
    <row r="421" spans="1:3" x14ac:dyDescent="0.25">
      <c r="A421" s="44">
        <v>423</v>
      </c>
      <c r="B421" s="19" t="s">
        <v>162</v>
      </c>
      <c r="C421" s="45" t="s">
        <v>386</v>
      </c>
    </row>
    <row r="422" spans="1:3" x14ac:dyDescent="0.25">
      <c r="A422" s="44">
        <v>424</v>
      </c>
      <c r="B422" s="19" t="s">
        <v>163</v>
      </c>
      <c r="C422" s="45" t="s">
        <v>386</v>
      </c>
    </row>
    <row r="423" spans="1:3" x14ac:dyDescent="0.25">
      <c r="A423" s="44">
        <v>425</v>
      </c>
      <c r="B423" s="19" t="s">
        <v>164</v>
      </c>
      <c r="C423" s="45" t="s">
        <v>393</v>
      </c>
    </row>
    <row r="424" spans="1:3" x14ac:dyDescent="0.25">
      <c r="A424" s="44">
        <v>426</v>
      </c>
      <c r="B424" s="19" t="s">
        <v>73</v>
      </c>
      <c r="C424" s="45" t="s">
        <v>393</v>
      </c>
    </row>
    <row r="425" spans="1:3" x14ac:dyDescent="0.25">
      <c r="A425" s="44">
        <v>427</v>
      </c>
      <c r="B425" s="19" t="s">
        <v>165</v>
      </c>
      <c r="C425" s="45" t="s">
        <v>393</v>
      </c>
    </row>
    <row r="426" spans="1:3" x14ac:dyDescent="0.25">
      <c r="A426" s="44">
        <v>428</v>
      </c>
      <c r="B426" s="19" t="s">
        <v>166</v>
      </c>
      <c r="C426" s="45" t="s">
        <v>167</v>
      </c>
    </row>
    <row r="427" spans="1:3" x14ac:dyDescent="0.25">
      <c r="A427" s="44">
        <v>429</v>
      </c>
      <c r="B427" s="19" t="s">
        <v>168</v>
      </c>
      <c r="C427" s="45" t="s">
        <v>167</v>
      </c>
    </row>
    <row r="428" spans="1:3" x14ac:dyDescent="0.25">
      <c r="A428" s="44">
        <v>430</v>
      </c>
      <c r="B428" s="19" t="s">
        <v>169</v>
      </c>
      <c r="C428" s="45" t="s">
        <v>167</v>
      </c>
    </row>
    <row r="429" spans="1:3" x14ac:dyDescent="0.25">
      <c r="A429" s="44">
        <v>431</v>
      </c>
      <c r="B429" s="19" t="s">
        <v>170</v>
      </c>
      <c r="C429" s="45" t="s">
        <v>167</v>
      </c>
    </row>
    <row r="430" spans="1:3" x14ac:dyDescent="0.25">
      <c r="A430" s="44">
        <v>432</v>
      </c>
      <c r="B430" s="19" t="s">
        <v>73</v>
      </c>
      <c r="C430" s="45" t="s">
        <v>393</v>
      </c>
    </row>
    <row r="431" spans="1:3" x14ac:dyDescent="0.25">
      <c r="A431" s="44">
        <v>434</v>
      </c>
      <c r="B431" s="19" t="s">
        <v>171</v>
      </c>
      <c r="C431" s="45" t="s">
        <v>386</v>
      </c>
    </row>
    <row r="432" spans="1:3" x14ac:dyDescent="0.25">
      <c r="A432" s="44">
        <v>435</v>
      </c>
      <c r="B432" s="19" t="s">
        <v>172</v>
      </c>
      <c r="C432" s="45" t="s">
        <v>393</v>
      </c>
    </row>
    <row r="433" spans="1:3" x14ac:dyDescent="0.25">
      <c r="A433" s="44">
        <v>436</v>
      </c>
      <c r="B433" s="19" t="s">
        <v>173</v>
      </c>
      <c r="C433" s="45" t="s">
        <v>393</v>
      </c>
    </row>
    <row r="434" spans="1:3" x14ac:dyDescent="0.25">
      <c r="A434" s="44">
        <v>437</v>
      </c>
      <c r="B434" s="19" t="s">
        <v>174</v>
      </c>
      <c r="C434" s="45" t="s">
        <v>393</v>
      </c>
    </row>
    <row r="435" spans="1:3" x14ac:dyDescent="0.25">
      <c r="A435" s="44">
        <v>439</v>
      </c>
      <c r="B435" s="19" t="s">
        <v>175</v>
      </c>
      <c r="C435" s="45" t="s">
        <v>393</v>
      </c>
    </row>
    <row r="436" spans="1:3" x14ac:dyDescent="0.25">
      <c r="A436" s="44">
        <v>440</v>
      </c>
      <c r="B436" s="19" t="s">
        <v>176</v>
      </c>
      <c r="C436" s="45" t="s">
        <v>393</v>
      </c>
    </row>
    <row r="437" spans="1:3" x14ac:dyDescent="0.25">
      <c r="A437" s="44">
        <v>441</v>
      </c>
      <c r="B437" s="19" t="s">
        <v>77</v>
      </c>
      <c r="C437" s="45" t="s">
        <v>393</v>
      </c>
    </row>
    <row r="438" spans="1:3" x14ac:dyDescent="0.25">
      <c r="A438" s="44">
        <v>442</v>
      </c>
      <c r="B438" s="19" t="s">
        <v>73</v>
      </c>
      <c r="C438" s="45" t="s">
        <v>393</v>
      </c>
    </row>
    <row r="439" spans="1:3" x14ac:dyDescent="0.25">
      <c r="A439" s="44">
        <v>443</v>
      </c>
      <c r="B439" s="19" t="s">
        <v>114</v>
      </c>
      <c r="C439" s="45" t="s">
        <v>393</v>
      </c>
    </row>
    <row r="440" spans="1:3" x14ac:dyDescent="0.25">
      <c r="A440" s="44">
        <v>444</v>
      </c>
      <c r="B440" s="19" t="s">
        <v>117</v>
      </c>
      <c r="C440" s="45" t="s">
        <v>393</v>
      </c>
    </row>
    <row r="441" spans="1:3" x14ac:dyDescent="0.25">
      <c r="A441" s="44">
        <v>444</v>
      </c>
      <c r="B441" s="19" t="s">
        <v>117</v>
      </c>
      <c r="C441" s="45" t="s">
        <v>393</v>
      </c>
    </row>
    <row r="442" spans="1:3" x14ac:dyDescent="0.25">
      <c r="A442" s="44">
        <v>445</v>
      </c>
      <c r="B442" s="19" t="s">
        <v>177</v>
      </c>
      <c r="C442" s="45" t="s">
        <v>393</v>
      </c>
    </row>
    <row r="443" spans="1:3" x14ac:dyDescent="0.25">
      <c r="A443" s="44">
        <v>446</v>
      </c>
      <c r="B443" s="19" t="s">
        <v>177</v>
      </c>
      <c r="C443" s="45" t="s">
        <v>393</v>
      </c>
    </row>
    <row r="444" spans="1:3" x14ac:dyDescent="0.25">
      <c r="A444" s="44">
        <v>447</v>
      </c>
      <c r="B444" s="19" t="s">
        <v>88</v>
      </c>
      <c r="C444" s="45" t="s">
        <v>393</v>
      </c>
    </row>
    <row r="445" spans="1:3" x14ac:dyDescent="0.25">
      <c r="A445" s="44">
        <v>448</v>
      </c>
      <c r="B445" s="19" t="s">
        <v>88</v>
      </c>
      <c r="C445" s="45" t="s">
        <v>393</v>
      </c>
    </row>
    <row r="446" spans="1:3" x14ac:dyDescent="0.25">
      <c r="A446" s="44">
        <v>449</v>
      </c>
      <c r="B446" s="19" t="s">
        <v>88</v>
      </c>
      <c r="C446" s="45" t="s">
        <v>393</v>
      </c>
    </row>
    <row r="447" spans="1:3" x14ac:dyDescent="0.25">
      <c r="A447" s="44">
        <v>450</v>
      </c>
      <c r="B447" s="19" t="s">
        <v>88</v>
      </c>
      <c r="C447" s="45" t="s">
        <v>393</v>
      </c>
    </row>
    <row r="448" spans="1:3" x14ac:dyDescent="0.25">
      <c r="A448" s="44">
        <v>451</v>
      </c>
      <c r="B448" s="19" t="s">
        <v>88</v>
      </c>
      <c r="C448" s="45" t="s">
        <v>393</v>
      </c>
    </row>
    <row r="449" spans="1:3" x14ac:dyDescent="0.25">
      <c r="A449" s="44">
        <v>452</v>
      </c>
      <c r="B449" s="19" t="s">
        <v>88</v>
      </c>
      <c r="C449" s="45" t="s">
        <v>393</v>
      </c>
    </row>
    <row r="450" spans="1:3" x14ac:dyDescent="0.25">
      <c r="A450" s="44">
        <v>453</v>
      </c>
      <c r="B450" s="19" t="s">
        <v>88</v>
      </c>
      <c r="C450" s="45" t="s">
        <v>393</v>
      </c>
    </row>
    <row r="451" spans="1:3" x14ac:dyDescent="0.25">
      <c r="A451" s="44">
        <v>454</v>
      </c>
      <c r="B451" s="19" t="s">
        <v>88</v>
      </c>
      <c r="C451" s="45" t="s">
        <v>393</v>
      </c>
    </row>
    <row r="452" spans="1:3" x14ac:dyDescent="0.25">
      <c r="A452" s="44">
        <v>455</v>
      </c>
      <c r="B452" s="19" t="s">
        <v>88</v>
      </c>
      <c r="C452" s="45" t="s">
        <v>393</v>
      </c>
    </row>
    <row r="453" spans="1:3" x14ac:dyDescent="0.25">
      <c r="A453" s="44">
        <v>456</v>
      </c>
      <c r="B453" s="19" t="s">
        <v>88</v>
      </c>
      <c r="C453" s="45" t="s">
        <v>393</v>
      </c>
    </row>
    <row r="454" spans="1:3" x14ac:dyDescent="0.25">
      <c r="A454" s="44">
        <v>459</v>
      </c>
      <c r="B454" s="19" t="s">
        <v>88</v>
      </c>
      <c r="C454" s="45" t="s">
        <v>393</v>
      </c>
    </row>
    <row r="455" spans="1:3" x14ac:dyDescent="0.25">
      <c r="A455" s="44">
        <v>460</v>
      </c>
      <c r="B455" s="19" t="s">
        <v>178</v>
      </c>
      <c r="C455" s="45" t="s">
        <v>386</v>
      </c>
    </row>
    <row r="456" spans="1:3" x14ac:dyDescent="0.25">
      <c r="A456" s="44">
        <v>461</v>
      </c>
      <c r="B456" s="19" t="s">
        <v>178</v>
      </c>
      <c r="C456" s="45" t="s">
        <v>386</v>
      </c>
    </row>
    <row r="457" spans="1:3" x14ac:dyDescent="0.25">
      <c r="A457" s="44">
        <v>462</v>
      </c>
      <c r="B457" s="19" t="s">
        <v>179</v>
      </c>
      <c r="C457" s="45" t="s">
        <v>386</v>
      </c>
    </row>
    <row r="458" spans="1:3" x14ac:dyDescent="0.25">
      <c r="A458" s="44">
        <v>463</v>
      </c>
      <c r="B458" s="19" t="s">
        <v>180</v>
      </c>
      <c r="C458" s="45" t="s">
        <v>386</v>
      </c>
    </row>
    <row r="459" spans="1:3" x14ac:dyDescent="0.25">
      <c r="A459" s="44">
        <v>464</v>
      </c>
      <c r="B459" s="19" t="s">
        <v>181</v>
      </c>
      <c r="C459" s="45" t="s">
        <v>393</v>
      </c>
    </row>
    <row r="460" spans="1:3" x14ac:dyDescent="0.25">
      <c r="A460" s="44">
        <v>465</v>
      </c>
      <c r="B460" s="19" t="s">
        <v>182</v>
      </c>
      <c r="C460" s="45" t="s">
        <v>393</v>
      </c>
    </row>
    <row r="461" spans="1:3" x14ac:dyDescent="0.25">
      <c r="A461" s="44">
        <v>466</v>
      </c>
      <c r="B461" s="19" t="s">
        <v>183</v>
      </c>
      <c r="C461" s="45" t="s">
        <v>393</v>
      </c>
    </row>
    <row r="462" spans="1:3" x14ac:dyDescent="0.25">
      <c r="A462" s="44">
        <v>467</v>
      </c>
      <c r="B462" s="19" t="s">
        <v>183</v>
      </c>
      <c r="C462" s="45" t="s">
        <v>393</v>
      </c>
    </row>
    <row r="463" spans="1:3" x14ac:dyDescent="0.25">
      <c r="A463" s="44">
        <v>468</v>
      </c>
      <c r="B463" s="19" t="s">
        <v>183</v>
      </c>
      <c r="C463" s="45" t="s">
        <v>393</v>
      </c>
    </row>
    <row r="464" spans="1:3" x14ac:dyDescent="0.25">
      <c r="A464" s="44">
        <v>469</v>
      </c>
      <c r="B464" s="19" t="s">
        <v>183</v>
      </c>
      <c r="C464" s="45" t="s">
        <v>393</v>
      </c>
    </row>
    <row r="465" spans="1:3" x14ac:dyDescent="0.25">
      <c r="A465" s="44">
        <v>470</v>
      </c>
      <c r="B465" s="19" t="s">
        <v>183</v>
      </c>
      <c r="C465" s="45" t="s">
        <v>393</v>
      </c>
    </row>
    <row r="466" spans="1:3" x14ac:dyDescent="0.25">
      <c r="A466" s="44">
        <v>473</v>
      </c>
      <c r="B466" s="19" t="s">
        <v>184</v>
      </c>
      <c r="C466" s="45" t="s">
        <v>393</v>
      </c>
    </row>
    <row r="467" spans="1:3" x14ac:dyDescent="0.25">
      <c r="A467" s="44">
        <v>474</v>
      </c>
      <c r="B467" s="19" t="s">
        <v>185</v>
      </c>
      <c r="C467" s="45" t="s">
        <v>386</v>
      </c>
    </row>
    <row r="468" spans="1:3" x14ac:dyDescent="0.25">
      <c r="A468" s="44">
        <v>475</v>
      </c>
      <c r="B468" s="19" t="s">
        <v>186</v>
      </c>
      <c r="C468" s="45" t="s">
        <v>393</v>
      </c>
    </row>
    <row r="469" spans="1:3" x14ac:dyDescent="0.25">
      <c r="A469" s="44">
        <v>476</v>
      </c>
      <c r="B469" s="19" t="s">
        <v>187</v>
      </c>
      <c r="C469" s="45" t="s">
        <v>386</v>
      </c>
    </row>
    <row r="470" spans="1:3" x14ac:dyDescent="0.25">
      <c r="A470" s="44">
        <v>477</v>
      </c>
      <c r="B470" s="19" t="s">
        <v>187</v>
      </c>
      <c r="C470" s="45" t="s">
        <v>386</v>
      </c>
    </row>
    <row r="471" spans="1:3" x14ac:dyDescent="0.25">
      <c r="A471" s="44">
        <v>478</v>
      </c>
      <c r="B471" s="19" t="s">
        <v>117</v>
      </c>
      <c r="C471" s="45" t="s">
        <v>393</v>
      </c>
    </row>
    <row r="472" spans="1:3" x14ac:dyDescent="0.25">
      <c r="A472" s="44">
        <v>479</v>
      </c>
      <c r="B472" s="19" t="s">
        <v>175</v>
      </c>
      <c r="C472" s="45" t="s">
        <v>393</v>
      </c>
    </row>
    <row r="473" spans="1:3" x14ac:dyDescent="0.25">
      <c r="A473" s="44">
        <v>480</v>
      </c>
      <c r="B473" s="19" t="s">
        <v>175</v>
      </c>
      <c r="C473" s="45" t="s">
        <v>393</v>
      </c>
    </row>
    <row r="474" spans="1:3" x14ac:dyDescent="0.25">
      <c r="A474" s="44">
        <v>481</v>
      </c>
      <c r="B474" s="19" t="s">
        <v>175</v>
      </c>
      <c r="C474" s="45" t="s">
        <v>393</v>
      </c>
    </row>
    <row r="475" spans="1:3" x14ac:dyDescent="0.25">
      <c r="A475" s="44">
        <v>482</v>
      </c>
      <c r="B475" s="19" t="s">
        <v>188</v>
      </c>
      <c r="C475" s="45" t="s">
        <v>189</v>
      </c>
    </row>
    <row r="476" spans="1:3" x14ac:dyDescent="0.25">
      <c r="A476" s="44">
        <v>483</v>
      </c>
      <c r="B476" s="19" t="s">
        <v>190</v>
      </c>
      <c r="C476" s="45" t="s">
        <v>189</v>
      </c>
    </row>
    <row r="477" spans="1:3" x14ac:dyDescent="0.25">
      <c r="A477" s="44">
        <v>484</v>
      </c>
      <c r="B477" s="19" t="s">
        <v>191</v>
      </c>
      <c r="C477" s="45" t="s">
        <v>189</v>
      </c>
    </row>
    <row r="478" spans="1:3" x14ac:dyDescent="0.25">
      <c r="A478" s="44">
        <v>485</v>
      </c>
      <c r="B478" s="19" t="s">
        <v>192</v>
      </c>
      <c r="C478" s="45" t="s">
        <v>189</v>
      </c>
    </row>
    <row r="479" spans="1:3" x14ac:dyDescent="0.25">
      <c r="A479" s="44">
        <v>486</v>
      </c>
      <c r="B479" s="19" t="s">
        <v>193</v>
      </c>
      <c r="C479" s="45" t="s">
        <v>189</v>
      </c>
    </row>
    <row r="480" spans="1:3" x14ac:dyDescent="0.25">
      <c r="A480" s="44">
        <v>487</v>
      </c>
      <c r="B480" s="19" t="s">
        <v>194</v>
      </c>
      <c r="C480" s="45" t="s">
        <v>189</v>
      </c>
    </row>
    <row r="481" spans="1:3" x14ac:dyDescent="0.25">
      <c r="A481" s="44">
        <v>488</v>
      </c>
      <c r="B481" s="19" t="s">
        <v>195</v>
      </c>
      <c r="C481" s="45" t="s">
        <v>189</v>
      </c>
    </row>
    <row r="482" spans="1:3" x14ac:dyDescent="0.25">
      <c r="A482" s="44">
        <v>489</v>
      </c>
      <c r="B482" s="19" t="s">
        <v>196</v>
      </c>
      <c r="C482" s="45" t="s">
        <v>189</v>
      </c>
    </row>
    <row r="483" spans="1:3" x14ac:dyDescent="0.25">
      <c r="A483" s="44">
        <v>490</v>
      </c>
      <c r="B483" s="19" t="s">
        <v>197</v>
      </c>
      <c r="C483" s="45" t="s">
        <v>189</v>
      </c>
    </row>
    <row r="484" spans="1:3" x14ac:dyDescent="0.25">
      <c r="A484" s="44">
        <v>491</v>
      </c>
      <c r="B484" s="19" t="s">
        <v>198</v>
      </c>
      <c r="C484" s="45" t="s">
        <v>189</v>
      </c>
    </row>
    <row r="485" spans="1:3" x14ac:dyDescent="0.25">
      <c r="A485" s="44">
        <v>492</v>
      </c>
      <c r="B485" s="19" t="s">
        <v>199</v>
      </c>
      <c r="C485" s="45" t="s">
        <v>189</v>
      </c>
    </row>
    <row r="486" spans="1:3" x14ac:dyDescent="0.25">
      <c r="A486" s="44">
        <v>493</v>
      </c>
      <c r="B486" s="19" t="s">
        <v>200</v>
      </c>
      <c r="C486" s="45" t="s">
        <v>189</v>
      </c>
    </row>
    <row r="487" spans="1:3" x14ac:dyDescent="0.25">
      <c r="A487" s="44">
        <v>494</v>
      </c>
      <c r="B487" s="19" t="s">
        <v>201</v>
      </c>
      <c r="C487" s="45" t="s">
        <v>189</v>
      </c>
    </row>
    <row r="488" spans="1:3" x14ac:dyDescent="0.25">
      <c r="A488" s="44">
        <v>495</v>
      </c>
      <c r="B488" s="19" t="s">
        <v>202</v>
      </c>
      <c r="C488" s="45" t="s">
        <v>189</v>
      </c>
    </row>
    <row r="489" spans="1:3" x14ac:dyDescent="0.25">
      <c r="A489" s="44">
        <v>496</v>
      </c>
      <c r="B489" s="19" t="s">
        <v>203</v>
      </c>
      <c r="C489" s="45" t="s">
        <v>189</v>
      </c>
    </row>
    <row r="490" spans="1:3" x14ac:dyDescent="0.25">
      <c r="A490" s="44">
        <v>497</v>
      </c>
      <c r="B490" s="19" t="s">
        <v>204</v>
      </c>
      <c r="C490" s="45" t="s">
        <v>189</v>
      </c>
    </row>
    <row r="491" spans="1:3" x14ac:dyDescent="0.25">
      <c r="A491" s="44">
        <v>498</v>
      </c>
      <c r="B491" s="19" t="s">
        <v>205</v>
      </c>
      <c r="C491" s="45" t="s">
        <v>189</v>
      </c>
    </row>
    <row r="492" spans="1:3" x14ac:dyDescent="0.25">
      <c r="A492" s="44">
        <v>701</v>
      </c>
      <c r="B492" s="19" t="s">
        <v>206</v>
      </c>
      <c r="C492" s="45" t="s">
        <v>386</v>
      </c>
    </row>
    <row r="493" spans="1:3" x14ac:dyDescent="0.25">
      <c r="A493" s="44">
        <v>702</v>
      </c>
      <c r="B493" s="19" t="s">
        <v>206</v>
      </c>
      <c r="C493" s="45" t="s">
        <v>386</v>
      </c>
    </row>
    <row r="494" spans="1:3" x14ac:dyDescent="0.25">
      <c r="A494" s="44">
        <v>703</v>
      </c>
      <c r="B494" s="19" t="s">
        <v>140</v>
      </c>
      <c r="C494" s="45" t="s">
        <v>386</v>
      </c>
    </row>
    <row r="495" spans="1:3" x14ac:dyDescent="0.25">
      <c r="A495" s="44">
        <v>704</v>
      </c>
      <c r="B495" s="19" t="s">
        <v>140</v>
      </c>
      <c r="C495" s="45" t="s">
        <v>386</v>
      </c>
    </row>
    <row r="496" spans="1:3" x14ac:dyDescent="0.25">
      <c r="A496" s="44">
        <v>705</v>
      </c>
      <c r="B496" s="19" t="s">
        <v>140</v>
      </c>
      <c r="C496" s="45" t="s">
        <v>386</v>
      </c>
    </row>
    <row r="497" spans="1:3" x14ac:dyDescent="0.25">
      <c r="A497" s="44">
        <v>706</v>
      </c>
      <c r="B497" s="19" t="s">
        <v>140</v>
      </c>
      <c r="C497" s="45" t="s">
        <v>386</v>
      </c>
    </row>
    <row r="498" spans="1:3" x14ac:dyDescent="0.25">
      <c r="A498" s="44">
        <v>707</v>
      </c>
      <c r="B498" s="19" t="s">
        <v>140</v>
      </c>
      <c r="C498" s="45" t="s">
        <v>386</v>
      </c>
    </row>
    <row r="499" spans="1:3" x14ac:dyDescent="0.25">
      <c r="A499" s="44">
        <v>708</v>
      </c>
      <c r="B499" s="19" t="s">
        <v>140</v>
      </c>
      <c r="C499" s="45" t="s">
        <v>386</v>
      </c>
    </row>
    <row r="500" spans="1:3" x14ac:dyDescent="0.25">
      <c r="A500" s="44">
        <v>709</v>
      </c>
      <c r="B500" s="19" t="s">
        <v>140</v>
      </c>
      <c r="C500" s="45" t="s">
        <v>386</v>
      </c>
    </row>
    <row r="501" spans="1:3" x14ac:dyDescent="0.25">
      <c r="A501" s="44">
        <v>710</v>
      </c>
      <c r="B501" s="19" t="s">
        <v>140</v>
      </c>
      <c r="C501" s="45" t="s">
        <v>386</v>
      </c>
    </row>
    <row r="502" spans="1:3" x14ac:dyDescent="0.25">
      <c r="A502" s="44">
        <v>711</v>
      </c>
      <c r="B502" s="19" t="s">
        <v>140</v>
      </c>
      <c r="C502" s="45" t="s">
        <v>386</v>
      </c>
    </row>
    <row r="503" spans="1:3" x14ac:dyDescent="0.25">
      <c r="A503" s="44">
        <v>712</v>
      </c>
      <c r="B503" s="19" t="s">
        <v>207</v>
      </c>
      <c r="C503" s="45" t="s">
        <v>386</v>
      </c>
    </row>
    <row r="504" spans="1:3" x14ac:dyDescent="0.25">
      <c r="A504" s="44">
        <v>713</v>
      </c>
      <c r="B504" s="19" t="s">
        <v>207</v>
      </c>
      <c r="C504" s="45" t="s">
        <v>386</v>
      </c>
    </row>
    <row r="505" spans="1:3" x14ac:dyDescent="0.25">
      <c r="A505" s="44">
        <v>714</v>
      </c>
      <c r="B505" s="19" t="s">
        <v>207</v>
      </c>
      <c r="C505" s="45" t="s">
        <v>386</v>
      </c>
    </row>
    <row r="506" spans="1:3" x14ac:dyDescent="0.25">
      <c r="A506" s="44">
        <v>715</v>
      </c>
      <c r="B506" s="19" t="s">
        <v>207</v>
      </c>
      <c r="C506" s="45" t="s">
        <v>386</v>
      </c>
    </row>
    <row r="507" spans="1:3" x14ac:dyDescent="0.25">
      <c r="A507" s="44">
        <v>716</v>
      </c>
      <c r="B507" s="19" t="s">
        <v>208</v>
      </c>
      <c r="C507" s="45" t="s">
        <v>386</v>
      </c>
    </row>
    <row r="508" spans="1:3" x14ac:dyDescent="0.25">
      <c r="A508" s="44">
        <v>717</v>
      </c>
      <c r="B508" s="19" t="s">
        <v>208</v>
      </c>
      <c r="C508" s="45" t="s">
        <v>386</v>
      </c>
    </row>
    <row r="509" spans="1:3" x14ac:dyDescent="0.25">
      <c r="A509" s="44">
        <v>718</v>
      </c>
      <c r="B509" s="19" t="s">
        <v>209</v>
      </c>
      <c r="C509" s="45" t="s">
        <v>386</v>
      </c>
    </row>
    <row r="510" spans="1:3" x14ac:dyDescent="0.25">
      <c r="A510" s="44">
        <v>719</v>
      </c>
      <c r="B510" s="19" t="s">
        <v>209</v>
      </c>
      <c r="C510" s="45" t="s">
        <v>386</v>
      </c>
    </row>
    <row r="511" spans="1:3" x14ac:dyDescent="0.25">
      <c r="A511" s="44">
        <v>720</v>
      </c>
      <c r="B511" s="19" t="s">
        <v>74</v>
      </c>
      <c r="C511" s="45" t="s">
        <v>393</v>
      </c>
    </row>
    <row r="512" spans="1:3" x14ac:dyDescent="0.25">
      <c r="A512" s="44">
        <v>721</v>
      </c>
      <c r="B512" s="19" t="s">
        <v>210</v>
      </c>
      <c r="C512" s="45" t="s">
        <v>393</v>
      </c>
    </row>
    <row r="513" spans="1:3" x14ac:dyDescent="0.25">
      <c r="A513" s="44">
        <v>722</v>
      </c>
      <c r="B513" s="19" t="s">
        <v>210</v>
      </c>
      <c r="C513" s="45" t="s">
        <v>393</v>
      </c>
    </row>
    <row r="514" spans="1:3" x14ac:dyDescent="0.25">
      <c r="A514" s="44">
        <v>723</v>
      </c>
      <c r="B514" s="19" t="s">
        <v>210</v>
      </c>
      <c r="C514" s="45" t="s">
        <v>393</v>
      </c>
    </row>
    <row r="515" spans="1:3" x14ac:dyDescent="0.25">
      <c r="A515" s="44">
        <v>724</v>
      </c>
      <c r="B515" s="19" t="s">
        <v>210</v>
      </c>
      <c r="C515" s="45" t="s">
        <v>393</v>
      </c>
    </row>
    <row r="516" spans="1:3" x14ac:dyDescent="0.25">
      <c r="A516" s="44">
        <v>725</v>
      </c>
      <c r="B516" s="19" t="s">
        <v>210</v>
      </c>
      <c r="C516" s="45" t="s">
        <v>393</v>
      </c>
    </row>
    <row r="517" spans="1:3" x14ac:dyDescent="0.25">
      <c r="A517" s="44">
        <v>726</v>
      </c>
      <c r="B517" s="19" t="s">
        <v>210</v>
      </c>
      <c r="C517" s="45" t="s">
        <v>393</v>
      </c>
    </row>
    <row r="518" spans="1:3" x14ac:dyDescent="0.25">
      <c r="A518" s="44">
        <v>727</v>
      </c>
      <c r="B518" s="19" t="s">
        <v>210</v>
      </c>
      <c r="C518" s="45" t="s">
        <v>393</v>
      </c>
    </row>
    <row r="519" spans="1:3" x14ac:dyDescent="0.25">
      <c r="A519" s="44">
        <v>728</v>
      </c>
      <c r="B519" s="19" t="s">
        <v>211</v>
      </c>
      <c r="C519" s="45" t="s">
        <v>393</v>
      </c>
    </row>
    <row r="520" spans="1:3" x14ac:dyDescent="0.25">
      <c r="A520" s="44">
        <v>729</v>
      </c>
      <c r="B520" s="19" t="s">
        <v>210</v>
      </c>
      <c r="C520" s="45" t="s">
        <v>393</v>
      </c>
    </row>
    <row r="521" spans="1:3" x14ac:dyDescent="0.25">
      <c r="A521" s="44">
        <v>730</v>
      </c>
      <c r="B521" s="19" t="s">
        <v>211</v>
      </c>
      <c r="C521" s="45" t="s">
        <v>393</v>
      </c>
    </row>
    <row r="522" spans="1:3" x14ac:dyDescent="0.25">
      <c r="A522" s="44">
        <v>731</v>
      </c>
      <c r="B522" s="19" t="s">
        <v>210</v>
      </c>
      <c r="C522" s="45" t="s">
        <v>393</v>
      </c>
    </row>
    <row r="523" spans="1:3" x14ac:dyDescent="0.25">
      <c r="A523" s="44">
        <v>732</v>
      </c>
      <c r="B523" s="19" t="s">
        <v>211</v>
      </c>
      <c r="C523" s="45" t="s">
        <v>393</v>
      </c>
    </row>
    <row r="524" spans="1:3" x14ac:dyDescent="0.25">
      <c r="A524" s="44">
        <v>733</v>
      </c>
      <c r="B524" s="19" t="s">
        <v>210</v>
      </c>
      <c r="C524" s="45" t="s">
        <v>393</v>
      </c>
    </row>
    <row r="525" spans="1:3" x14ac:dyDescent="0.25">
      <c r="A525" s="44">
        <v>734</v>
      </c>
      <c r="B525" s="19" t="s">
        <v>211</v>
      </c>
      <c r="C525" s="45" t="s">
        <v>393</v>
      </c>
    </row>
    <row r="526" spans="1:3" x14ac:dyDescent="0.25">
      <c r="A526" s="44">
        <v>735</v>
      </c>
      <c r="B526" s="19" t="s">
        <v>210</v>
      </c>
      <c r="C526" s="45" t="s">
        <v>393</v>
      </c>
    </row>
    <row r="527" spans="1:3" x14ac:dyDescent="0.25">
      <c r="A527" s="44">
        <v>736</v>
      </c>
      <c r="B527" s="19" t="s">
        <v>211</v>
      </c>
      <c r="C527" s="45" t="s">
        <v>393</v>
      </c>
    </row>
    <row r="528" spans="1:3" x14ac:dyDescent="0.25">
      <c r="A528" s="44">
        <v>737</v>
      </c>
      <c r="B528" s="19" t="s">
        <v>210</v>
      </c>
      <c r="C528" s="45" t="s">
        <v>393</v>
      </c>
    </row>
    <row r="529" spans="1:3" x14ac:dyDescent="0.25">
      <c r="A529" s="44">
        <v>738</v>
      </c>
      <c r="B529" s="19" t="s">
        <v>211</v>
      </c>
      <c r="C529" s="45" t="s">
        <v>393</v>
      </c>
    </row>
    <row r="530" spans="1:3" x14ac:dyDescent="0.25">
      <c r="A530" s="44">
        <v>739</v>
      </c>
      <c r="B530" s="19" t="s">
        <v>210</v>
      </c>
      <c r="C530" s="45" t="s">
        <v>393</v>
      </c>
    </row>
    <row r="531" spans="1:3" x14ac:dyDescent="0.25">
      <c r="A531" s="44">
        <v>740</v>
      </c>
      <c r="B531" s="19" t="s">
        <v>211</v>
      </c>
      <c r="C531" s="45" t="s">
        <v>393</v>
      </c>
    </row>
    <row r="532" spans="1:3" x14ac:dyDescent="0.25">
      <c r="A532" s="44">
        <v>741</v>
      </c>
      <c r="B532" s="19" t="s">
        <v>210</v>
      </c>
      <c r="C532" s="45" t="s">
        <v>393</v>
      </c>
    </row>
    <row r="533" spans="1:3" x14ac:dyDescent="0.25">
      <c r="A533" s="44">
        <v>742</v>
      </c>
      <c r="B533" s="19" t="s">
        <v>211</v>
      </c>
      <c r="C533" s="45" t="s">
        <v>393</v>
      </c>
    </row>
    <row r="534" spans="1:3" x14ac:dyDescent="0.25">
      <c r="A534" s="44">
        <v>743</v>
      </c>
      <c r="B534" s="19" t="s">
        <v>210</v>
      </c>
      <c r="C534" s="45" t="s">
        <v>393</v>
      </c>
    </row>
    <row r="535" spans="1:3" x14ac:dyDescent="0.25">
      <c r="A535" s="44">
        <v>744</v>
      </c>
      <c r="B535" s="19" t="s">
        <v>211</v>
      </c>
      <c r="C535" s="45" t="s">
        <v>393</v>
      </c>
    </row>
    <row r="536" spans="1:3" x14ac:dyDescent="0.25">
      <c r="A536" s="44">
        <v>745</v>
      </c>
      <c r="B536" s="19" t="s">
        <v>210</v>
      </c>
      <c r="C536" s="45" t="s">
        <v>393</v>
      </c>
    </row>
    <row r="537" spans="1:3" x14ac:dyDescent="0.25">
      <c r="A537" s="44">
        <v>746</v>
      </c>
      <c r="B537" s="19" t="s">
        <v>211</v>
      </c>
      <c r="C537" s="45" t="s">
        <v>393</v>
      </c>
    </row>
    <row r="538" spans="1:3" x14ac:dyDescent="0.25">
      <c r="A538" s="44">
        <v>747</v>
      </c>
      <c r="B538" s="19" t="s">
        <v>210</v>
      </c>
      <c r="C538" s="45" t="s">
        <v>393</v>
      </c>
    </row>
    <row r="539" spans="1:3" x14ac:dyDescent="0.25">
      <c r="A539" s="44">
        <v>748</v>
      </c>
      <c r="B539" s="19" t="s">
        <v>210</v>
      </c>
      <c r="C539" s="45" t="s">
        <v>393</v>
      </c>
    </row>
    <row r="540" spans="1:3" x14ac:dyDescent="0.25">
      <c r="A540" s="44">
        <v>749</v>
      </c>
      <c r="B540" s="19" t="s">
        <v>211</v>
      </c>
      <c r="C540" s="45" t="s">
        <v>393</v>
      </c>
    </row>
    <row r="541" spans="1:3" x14ac:dyDescent="0.25">
      <c r="A541" s="44">
        <v>752</v>
      </c>
      <c r="B541" s="19" t="s">
        <v>210</v>
      </c>
      <c r="C541" s="45" t="s">
        <v>393</v>
      </c>
    </row>
    <row r="542" spans="1:3" x14ac:dyDescent="0.25">
      <c r="A542" s="44">
        <v>753</v>
      </c>
      <c r="B542" s="19" t="s">
        <v>212</v>
      </c>
      <c r="C542" s="45" t="s">
        <v>393</v>
      </c>
    </row>
    <row r="543" spans="1:3" x14ac:dyDescent="0.25">
      <c r="A543" s="44">
        <v>754</v>
      </c>
      <c r="B543" s="19" t="s">
        <v>210</v>
      </c>
      <c r="C543" s="45" t="s">
        <v>393</v>
      </c>
    </row>
    <row r="544" spans="1:3" x14ac:dyDescent="0.25">
      <c r="A544" s="44">
        <v>755</v>
      </c>
      <c r="B544" s="19" t="s">
        <v>212</v>
      </c>
      <c r="C544" s="45" t="s">
        <v>393</v>
      </c>
    </row>
    <row r="545" spans="1:3" x14ac:dyDescent="0.25">
      <c r="A545" s="44">
        <v>756</v>
      </c>
      <c r="B545" s="19" t="s">
        <v>210</v>
      </c>
      <c r="C545" s="45" t="s">
        <v>393</v>
      </c>
    </row>
    <row r="546" spans="1:3" x14ac:dyDescent="0.25">
      <c r="A546" s="44">
        <v>757</v>
      </c>
      <c r="B546" s="19" t="s">
        <v>212</v>
      </c>
      <c r="C546" s="45" t="s">
        <v>393</v>
      </c>
    </row>
    <row r="547" spans="1:3" x14ac:dyDescent="0.25">
      <c r="A547" s="44">
        <v>758</v>
      </c>
      <c r="B547" s="19" t="s">
        <v>210</v>
      </c>
      <c r="C547" s="45" t="s">
        <v>393</v>
      </c>
    </row>
    <row r="548" spans="1:3" x14ac:dyDescent="0.25">
      <c r="A548" s="44">
        <v>759</v>
      </c>
      <c r="B548" s="19" t="s">
        <v>212</v>
      </c>
      <c r="C548" s="45" t="s">
        <v>393</v>
      </c>
    </row>
    <row r="549" spans="1:3" x14ac:dyDescent="0.25">
      <c r="A549" s="44">
        <v>760</v>
      </c>
      <c r="B549" s="19" t="s">
        <v>210</v>
      </c>
      <c r="C549" s="45" t="s">
        <v>393</v>
      </c>
    </row>
    <row r="550" spans="1:3" x14ac:dyDescent="0.25">
      <c r="A550" s="44">
        <v>761</v>
      </c>
      <c r="B550" s="19" t="s">
        <v>212</v>
      </c>
      <c r="C550" s="45" t="s">
        <v>393</v>
      </c>
    </row>
    <row r="551" spans="1:3" x14ac:dyDescent="0.25">
      <c r="A551" s="44">
        <v>762</v>
      </c>
      <c r="B551" s="19" t="s">
        <v>210</v>
      </c>
      <c r="C551" s="45" t="s">
        <v>393</v>
      </c>
    </row>
    <row r="552" spans="1:3" x14ac:dyDescent="0.25">
      <c r="A552" s="44">
        <v>763</v>
      </c>
      <c r="B552" s="19" t="s">
        <v>212</v>
      </c>
      <c r="C552" s="45" t="s">
        <v>393</v>
      </c>
    </row>
    <row r="553" spans="1:3" x14ac:dyDescent="0.25">
      <c r="A553" s="44">
        <v>764</v>
      </c>
      <c r="B553" s="19" t="s">
        <v>210</v>
      </c>
      <c r="C553" s="45" t="s">
        <v>393</v>
      </c>
    </row>
    <row r="554" spans="1:3" x14ac:dyDescent="0.25">
      <c r="A554" s="44">
        <v>765</v>
      </c>
      <c r="B554" s="19" t="s">
        <v>212</v>
      </c>
      <c r="C554" s="45" t="s">
        <v>393</v>
      </c>
    </row>
    <row r="555" spans="1:3" x14ac:dyDescent="0.25">
      <c r="A555" s="44">
        <v>766</v>
      </c>
      <c r="B555" s="19" t="s">
        <v>210</v>
      </c>
      <c r="C555" s="45" t="s">
        <v>393</v>
      </c>
    </row>
    <row r="556" spans="1:3" x14ac:dyDescent="0.25">
      <c r="A556" s="44">
        <v>767</v>
      </c>
      <c r="B556" s="19" t="s">
        <v>212</v>
      </c>
      <c r="C556" s="45" t="s">
        <v>393</v>
      </c>
    </row>
    <row r="557" spans="1:3" x14ac:dyDescent="0.25">
      <c r="A557" s="44">
        <v>768</v>
      </c>
      <c r="B557" s="19" t="s">
        <v>210</v>
      </c>
      <c r="C557" s="45" t="s">
        <v>393</v>
      </c>
    </row>
    <row r="558" spans="1:3" x14ac:dyDescent="0.25">
      <c r="A558" s="44">
        <v>769</v>
      </c>
      <c r="B558" s="19" t="s">
        <v>212</v>
      </c>
      <c r="C558" s="45" t="s">
        <v>393</v>
      </c>
    </row>
    <row r="559" spans="1:3" x14ac:dyDescent="0.25">
      <c r="A559" s="44">
        <v>770</v>
      </c>
      <c r="B559" s="19" t="s">
        <v>213</v>
      </c>
      <c r="C559" s="45" t="s">
        <v>393</v>
      </c>
    </row>
    <row r="560" spans="1:3" x14ac:dyDescent="0.25">
      <c r="A560" s="44">
        <v>775</v>
      </c>
      <c r="B560" s="19" t="s">
        <v>214</v>
      </c>
      <c r="C560" s="45" t="s">
        <v>386</v>
      </c>
    </row>
    <row r="561" spans="1:3" x14ac:dyDescent="0.25">
      <c r="A561" s="44">
        <v>776</v>
      </c>
      <c r="B561" s="19" t="s">
        <v>214</v>
      </c>
      <c r="C561" s="45" t="s">
        <v>386</v>
      </c>
    </row>
    <row r="562" spans="1:3" x14ac:dyDescent="0.25">
      <c r="A562" s="44">
        <v>781</v>
      </c>
      <c r="B562" s="19" t="s">
        <v>210</v>
      </c>
      <c r="C562" s="45" t="s">
        <v>386</v>
      </c>
    </row>
    <row r="563" spans="1:3" x14ac:dyDescent="0.25">
      <c r="A563" s="44">
        <v>782</v>
      </c>
      <c r="B563" s="19" t="s">
        <v>210</v>
      </c>
      <c r="C563" s="45" t="s">
        <v>393</v>
      </c>
    </row>
    <row r="564" spans="1:3" x14ac:dyDescent="0.25">
      <c r="A564" s="44">
        <v>783</v>
      </c>
      <c r="B564" s="19" t="s">
        <v>210</v>
      </c>
      <c r="C564" s="45" t="s">
        <v>393</v>
      </c>
    </row>
    <row r="565" spans="1:3" x14ac:dyDescent="0.25">
      <c r="A565" s="44">
        <v>784</v>
      </c>
      <c r="B565" s="19" t="s">
        <v>210</v>
      </c>
      <c r="C565" s="45" t="s">
        <v>393</v>
      </c>
    </row>
    <row r="566" spans="1:3" x14ac:dyDescent="0.25">
      <c r="A566" s="44">
        <v>785</v>
      </c>
      <c r="B566" s="19" t="s">
        <v>210</v>
      </c>
      <c r="C566" s="45" t="s">
        <v>393</v>
      </c>
    </row>
    <row r="567" spans="1:3" x14ac:dyDescent="0.25">
      <c r="A567" s="44">
        <v>786</v>
      </c>
      <c r="B567" s="19" t="s">
        <v>210</v>
      </c>
      <c r="C567" s="45" t="s">
        <v>393</v>
      </c>
    </row>
    <row r="568" spans="1:3" x14ac:dyDescent="0.25">
      <c r="A568" s="44">
        <v>787</v>
      </c>
      <c r="B568" s="19" t="s">
        <v>215</v>
      </c>
      <c r="C568" s="45" t="s">
        <v>393</v>
      </c>
    </row>
    <row r="569" spans="1:3" x14ac:dyDescent="0.25">
      <c r="A569" s="44">
        <v>788</v>
      </c>
      <c r="B569" s="19" t="s">
        <v>216</v>
      </c>
      <c r="C569" s="45" t="s">
        <v>393</v>
      </c>
    </row>
    <row r="570" spans="1:3" x14ac:dyDescent="0.25">
      <c r="A570" s="44">
        <v>789</v>
      </c>
      <c r="B570" s="19" t="s">
        <v>217</v>
      </c>
      <c r="C570" s="45" t="s">
        <v>393</v>
      </c>
    </row>
    <row r="571" spans="1:3" x14ac:dyDescent="0.25">
      <c r="A571" s="44">
        <v>790</v>
      </c>
      <c r="B571" s="19" t="s">
        <v>218</v>
      </c>
      <c r="C571" s="45" t="s">
        <v>393</v>
      </c>
    </row>
    <row r="572" spans="1:3" x14ac:dyDescent="0.25">
      <c r="A572" s="44">
        <v>791</v>
      </c>
      <c r="B572" s="19" t="s">
        <v>219</v>
      </c>
      <c r="C572" s="45" t="s">
        <v>393</v>
      </c>
    </row>
    <row r="573" spans="1:3" x14ac:dyDescent="0.25">
      <c r="A573" s="44">
        <v>792</v>
      </c>
      <c r="B573" s="19" t="s">
        <v>220</v>
      </c>
      <c r="C573" s="45" t="s">
        <v>393</v>
      </c>
    </row>
    <row r="574" spans="1:3" x14ac:dyDescent="0.25">
      <c r="A574" s="44">
        <v>793</v>
      </c>
      <c r="B574" s="19" t="s">
        <v>210</v>
      </c>
      <c r="C574" s="45" t="s">
        <v>393</v>
      </c>
    </row>
    <row r="575" spans="1:3" x14ac:dyDescent="0.25">
      <c r="A575" s="44">
        <v>794</v>
      </c>
      <c r="B575" s="19" t="s">
        <v>211</v>
      </c>
      <c r="C575" s="45" t="s">
        <v>393</v>
      </c>
    </row>
    <row r="576" spans="1:3" x14ac:dyDescent="0.25">
      <c r="A576" s="44">
        <v>801</v>
      </c>
      <c r="B576" s="19" t="s">
        <v>137</v>
      </c>
      <c r="C576" s="45" t="s">
        <v>393</v>
      </c>
    </row>
    <row r="577" spans="1:3" x14ac:dyDescent="0.25">
      <c r="A577" s="44">
        <v>802</v>
      </c>
      <c r="B577" s="19" t="s">
        <v>221</v>
      </c>
      <c r="C577" s="45" t="s">
        <v>393</v>
      </c>
    </row>
    <row r="578" spans="1:3" x14ac:dyDescent="0.25">
      <c r="A578" s="44">
        <v>803</v>
      </c>
      <c r="B578" s="19" t="s">
        <v>222</v>
      </c>
      <c r="C578" s="45" t="s">
        <v>386</v>
      </c>
    </row>
    <row r="579" spans="1:3" x14ac:dyDescent="0.25">
      <c r="A579" s="44">
        <v>804</v>
      </c>
      <c r="B579" s="19" t="s">
        <v>221</v>
      </c>
      <c r="C579" s="45" t="s">
        <v>393</v>
      </c>
    </row>
    <row r="580" spans="1:3" x14ac:dyDescent="0.25">
      <c r="A580" s="44">
        <v>805</v>
      </c>
      <c r="B580" s="19" t="s">
        <v>222</v>
      </c>
      <c r="C580" s="45" t="s">
        <v>386</v>
      </c>
    </row>
    <row r="581" spans="1:3" x14ac:dyDescent="0.25">
      <c r="A581" s="44">
        <v>806</v>
      </c>
      <c r="B581" s="19" t="s">
        <v>221</v>
      </c>
      <c r="C581" s="45" t="s">
        <v>393</v>
      </c>
    </row>
    <row r="582" spans="1:3" x14ac:dyDescent="0.25">
      <c r="A582" s="44">
        <v>807</v>
      </c>
      <c r="B582" s="19" t="s">
        <v>222</v>
      </c>
      <c r="C582" s="45" t="s">
        <v>386</v>
      </c>
    </row>
    <row r="583" spans="1:3" x14ac:dyDescent="0.25">
      <c r="A583" s="44">
        <v>808</v>
      </c>
      <c r="B583" s="19" t="s">
        <v>221</v>
      </c>
      <c r="C583" s="45" t="s">
        <v>393</v>
      </c>
    </row>
    <row r="584" spans="1:3" x14ac:dyDescent="0.25">
      <c r="A584" s="44">
        <v>809</v>
      </c>
      <c r="B584" s="19" t="s">
        <v>222</v>
      </c>
      <c r="C584" s="45" t="s">
        <v>386</v>
      </c>
    </row>
    <row r="585" spans="1:3" x14ac:dyDescent="0.25">
      <c r="A585" s="44">
        <v>810</v>
      </c>
      <c r="B585" s="19" t="s">
        <v>221</v>
      </c>
      <c r="C585" s="45" t="s">
        <v>393</v>
      </c>
    </row>
    <row r="586" spans="1:3" x14ac:dyDescent="0.25">
      <c r="A586" s="44">
        <v>811</v>
      </c>
      <c r="B586" s="19" t="s">
        <v>222</v>
      </c>
      <c r="C586" s="45" t="s">
        <v>386</v>
      </c>
    </row>
    <row r="587" spans="1:3" x14ac:dyDescent="0.25">
      <c r="A587" s="44">
        <v>812</v>
      </c>
      <c r="B587" s="19" t="s">
        <v>221</v>
      </c>
      <c r="C587" s="45" t="s">
        <v>393</v>
      </c>
    </row>
    <row r="588" spans="1:3" x14ac:dyDescent="0.25">
      <c r="A588" s="44">
        <v>813</v>
      </c>
      <c r="B588" s="19" t="s">
        <v>222</v>
      </c>
      <c r="C588" s="45" t="s">
        <v>386</v>
      </c>
    </row>
    <row r="589" spans="1:3" x14ac:dyDescent="0.25">
      <c r="A589" s="44">
        <v>814</v>
      </c>
      <c r="B589" s="19" t="s">
        <v>221</v>
      </c>
      <c r="C589" s="45" t="s">
        <v>393</v>
      </c>
    </row>
    <row r="590" spans="1:3" x14ac:dyDescent="0.25">
      <c r="A590" s="44">
        <v>815</v>
      </c>
      <c r="B590" s="19" t="s">
        <v>222</v>
      </c>
      <c r="C590" s="45" t="s">
        <v>386</v>
      </c>
    </row>
    <row r="591" spans="1:3" x14ac:dyDescent="0.25">
      <c r="A591" s="44">
        <v>816</v>
      </c>
      <c r="B591" s="19" t="s">
        <v>221</v>
      </c>
      <c r="C591" s="45" t="s">
        <v>393</v>
      </c>
    </row>
    <row r="592" spans="1:3" x14ac:dyDescent="0.25">
      <c r="A592" s="44">
        <v>817</v>
      </c>
      <c r="B592" s="19" t="s">
        <v>222</v>
      </c>
      <c r="C592" s="45" t="s">
        <v>386</v>
      </c>
    </row>
    <row r="593" spans="1:3" x14ac:dyDescent="0.25">
      <c r="A593" s="44">
        <v>818</v>
      </c>
      <c r="B593" s="19" t="s">
        <v>221</v>
      </c>
      <c r="C593" s="45" t="s">
        <v>393</v>
      </c>
    </row>
    <row r="594" spans="1:3" x14ac:dyDescent="0.25">
      <c r="A594" s="44">
        <v>819</v>
      </c>
      <c r="B594" s="19" t="s">
        <v>222</v>
      </c>
      <c r="C594" s="45" t="s">
        <v>386</v>
      </c>
    </row>
    <row r="595" spans="1:3" x14ac:dyDescent="0.25">
      <c r="A595" s="44">
        <v>820</v>
      </c>
      <c r="B595" s="19" t="s">
        <v>221</v>
      </c>
      <c r="C595" s="45" t="s">
        <v>393</v>
      </c>
    </row>
    <row r="596" spans="1:3" x14ac:dyDescent="0.25">
      <c r="A596" s="44">
        <v>821</v>
      </c>
      <c r="B596" s="19" t="s">
        <v>222</v>
      </c>
      <c r="C596" s="45" t="s">
        <v>386</v>
      </c>
    </row>
    <row r="597" spans="1:3" x14ac:dyDescent="0.25">
      <c r="A597" s="44">
        <v>822</v>
      </c>
      <c r="B597" s="19" t="s">
        <v>221</v>
      </c>
      <c r="C597" s="45" t="s">
        <v>393</v>
      </c>
    </row>
    <row r="598" spans="1:3" x14ac:dyDescent="0.25">
      <c r="A598" s="44">
        <v>823</v>
      </c>
      <c r="B598" s="19" t="s">
        <v>222</v>
      </c>
      <c r="C598" s="45" t="s">
        <v>386</v>
      </c>
    </row>
    <row r="599" spans="1:3" x14ac:dyDescent="0.25">
      <c r="A599" s="44">
        <v>824</v>
      </c>
      <c r="B599" s="19" t="s">
        <v>221</v>
      </c>
      <c r="C599" s="45" t="s">
        <v>393</v>
      </c>
    </row>
    <row r="600" spans="1:3" x14ac:dyDescent="0.25">
      <c r="A600" s="44">
        <v>825</v>
      </c>
      <c r="B600" s="19" t="s">
        <v>222</v>
      </c>
      <c r="C600" s="45" t="s">
        <v>386</v>
      </c>
    </row>
    <row r="601" spans="1:3" x14ac:dyDescent="0.25">
      <c r="A601" s="44">
        <v>826</v>
      </c>
      <c r="B601" s="19" t="s">
        <v>221</v>
      </c>
      <c r="C601" s="45" t="s">
        <v>393</v>
      </c>
    </row>
    <row r="602" spans="1:3" x14ac:dyDescent="0.25">
      <c r="A602" s="44">
        <v>827</v>
      </c>
      <c r="B602" s="19" t="s">
        <v>222</v>
      </c>
      <c r="C602" s="45" t="s">
        <v>386</v>
      </c>
    </row>
    <row r="603" spans="1:3" x14ac:dyDescent="0.25">
      <c r="A603" s="44">
        <v>828</v>
      </c>
      <c r="B603" s="19" t="s">
        <v>221</v>
      </c>
      <c r="C603" s="45" t="s">
        <v>393</v>
      </c>
    </row>
    <row r="604" spans="1:3" x14ac:dyDescent="0.25">
      <c r="A604" s="44">
        <v>829</v>
      </c>
      <c r="B604" s="19" t="s">
        <v>222</v>
      </c>
      <c r="C604" s="45" t="s">
        <v>386</v>
      </c>
    </row>
    <row r="605" spans="1:3" x14ac:dyDescent="0.25">
      <c r="A605" s="44">
        <v>830</v>
      </c>
      <c r="B605" s="19" t="s">
        <v>221</v>
      </c>
      <c r="C605" s="45" t="s">
        <v>393</v>
      </c>
    </row>
    <row r="606" spans="1:3" x14ac:dyDescent="0.25">
      <c r="A606" s="44">
        <v>831</v>
      </c>
      <c r="B606" s="19" t="s">
        <v>222</v>
      </c>
      <c r="C606" s="45" t="s">
        <v>386</v>
      </c>
    </row>
    <row r="607" spans="1:3" x14ac:dyDescent="0.25">
      <c r="A607" s="44">
        <v>832</v>
      </c>
      <c r="B607" s="19" t="s">
        <v>221</v>
      </c>
      <c r="C607" s="45" t="s">
        <v>393</v>
      </c>
    </row>
    <row r="608" spans="1:3" x14ac:dyDescent="0.25">
      <c r="A608" s="44">
        <v>833</v>
      </c>
      <c r="B608" s="19" t="s">
        <v>222</v>
      </c>
      <c r="C608" s="45" t="s">
        <v>386</v>
      </c>
    </row>
    <row r="609" spans="1:3" x14ac:dyDescent="0.25">
      <c r="A609" s="44">
        <v>834</v>
      </c>
      <c r="B609" s="19" t="s">
        <v>221</v>
      </c>
      <c r="C609" s="45" t="s">
        <v>393</v>
      </c>
    </row>
    <row r="610" spans="1:3" x14ac:dyDescent="0.25">
      <c r="A610" s="44">
        <v>835</v>
      </c>
      <c r="B610" s="19" t="s">
        <v>222</v>
      </c>
      <c r="C610" s="45" t="s">
        <v>386</v>
      </c>
    </row>
    <row r="611" spans="1:3" x14ac:dyDescent="0.25">
      <c r="A611" s="44">
        <v>836</v>
      </c>
      <c r="B611" s="19" t="s">
        <v>221</v>
      </c>
      <c r="C611" s="45" t="s">
        <v>393</v>
      </c>
    </row>
    <row r="612" spans="1:3" x14ac:dyDescent="0.25">
      <c r="A612" s="44">
        <v>837</v>
      </c>
      <c r="B612" s="19" t="s">
        <v>222</v>
      </c>
      <c r="C612" s="45" t="s">
        <v>386</v>
      </c>
    </row>
    <row r="613" spans="1:3" x14ac:dyDescent="0.25">
      <c r="A613" s="44">
        <v>838</v>
      </c>
      <c r="B613" s="19" t="s">
        <v>221</v>
      </c>
      <c r="C613" s="45" t="s">
        <v>393</v>
      </c>
    </row>
    <row r="614" spans="1:3" x14ac:dyDescent="0.25">
      <c r="A614" s="44">
        <v>839</v>
      </c>
      <c r="B614" s="19" t="s">
        <v>222</v>
      </c>
      <c r="C614" s="45" t="s">
        <v>386</v>
      </c>
    </row>
    <row r="615" spans="1:3" x14ac:dyDescent="0.25">
      <c r="A615" s="44">
        <v>840</v>
      </c>
      <c r="B615" s="19" t="s">
        <v>221</v>
      </c>
      <c r="C615" s="45" t="s">
        <v>393</v>
      </c>
    </row>
    <row r="616" spans="1:3" x14ac:dyDescent="0.25">
      <c r="A616" s="44">
        <v>841</v>
      </c>
      <c r="B616" s="19" t="s">
        <v>222</v>
      </c>
      <c r="C616" s="45" t="s">
        <v>386</v>
      </c>
    </row>
    <row r="617" spans="1:3" x14ac:dyDescent="0.25">
      <c r="A617" s="44">
        <v>842</v>
      </c>
      <c r="B617" s="19" t="s">
        <v>221</v>
      </c>
      <c r="C617" s="45" t="s">
        <v>393</v>
      </c>
    </row>
    <row r="618" spans="1:3" x14ac:dyDescent="0.25">
      <c r="A618" s="44">
        <v>843</v>
      </c>
      <c r="B618" s="19" t="s">
        <v>222</v>
      </c>
      <c r="C618" s="45" t="s">
        <v>386</v>
      </c>
    </row>
    <row r="619" spans="1:3" x14ac:dyDescent="0.25">
      <c r="A619" s="44">
        <v>844</v>
      </c>
      <c r="B619" s="19" t="s">
        <v>221</v>
      </c>
      <c r="C619" s="45" t="s">
        <v>393</v>
      </c>
    </row>
    <row r="620" spans="1:3" x14ac:dyDescent="0.25">
      <c r="A620" s="44">
        <v>845</v>
      </c>
      <c r="B620" s="19" t="s">
        <v>222</v>
      </c>
      <c r="C620" s="45" t="s">
        <v>386</v>
      </c>
    </row>
    <row r="621" spans="1:3" x14ac:dyDescent="0.25">
      <c r="A621" s="44">
        <v>846</v>
      </c>
      <c r="B621" s="19" t="s">
        <v>221</v>
      </c>
      <c r="C621" s="45" t="s">
        <v>393</v>
      </c>
    </row>
    <row r="622" spans="1:3" x14ac:dyDescent="0.25">
      <c r="A622" s="44">
        <v>847</v>
      </c>
      <c r="B622" s="19" t="s">
        <v>222</v>
      </c>
      <c r="C622" s="45" t="s">
        <v>386</v>
      </c>
    </row>
    <row r="623" spans="1:3" x14ac:dyDescent="0.25">
      <c r="A623" s="44">
        <v>848</v>
      </c>
      <c r="B623" s="19" t="s">
        <v>221</v>
      </c>
      <c r="C623" s="45" t="s">
        <v>393</v>
      </c>
    </row>
    <row r="624" spans="1:3" x14ac:dyDescent="0.25">
      <c r="A624" s="44">
        <v>849</v>
      </c>
      <c r="B624" s="19" t="s">
        <v>222</v>
      </c>
      <c r="C624" s="45" t="s">
        <v>386</v>
      </c>
    </row>
    <row r="625" spans="1:3" x14ac:dyDescent="0.25">
      <c r="A625" s="44">
        <v>850</v>
      </c>
      <c r="B625" s="19" t="s">
        <v>222</v>
      </c>
      <c r="C625" s="45" t="s">
        <v>386</v>
      </c>
    </row>
    <row r="626" spans="1:3" x14ac:dyDescent="0.25">
      <c r="A626" s="44">
        <v>851</v>
      </c>
      <c r="B626" s="19" t="s">
        <v>222</v>
      </c>
      <c r="C626" s="45" t="s">
        <v>386</v>
      </c>
    </row>
    <row r="627" spans="1:3" x14ac:dyDescent="0.25">
      <c r="A627" s="44">
        <v>852</v>
      </c>
      <c r="B627" s="19" t="s">
        <v>221</v>
      </c>
      <c r="C627" s="45" t="s">
        <v>393</v>
      </c>
    </row>
    <row r="628" spans="1:3" x14ac:dyDescent="0.25">
      <c r="A628" s="44">
        <v>853</v>
      </c>
      <c r="B628" s="19" t="s">
        <v>221</v>
      </c>
      <c r="C628" s="45" t="s">
        <v>393</v>
      </c>
    </row>
    <row r="629" spans="1:3" x14ac:dyDescent="0.25">
      <c r="A629" s="44">
        <v>854</v>
      </c>
      <c r="B629" s="19" t="s">
        <v>221</v>
      </c>
      <c r="C629" s="45" t="s">
        <v>393</v>
      </c>
    </row>
    <row r="630" spans="1:3" x14ac:dyDescent="0.25">
      <c r="A630" s="44">
        <v>855</v>
      </c>
      <c r="B630" s="19" t="s">
        <v>221</v>
      </c>
      <c r="C630" s="45" t="s">
        <v>393</v>
      </c>
    </row>
    <row r="631" spans="1:3" x14ac:dyDescent="0.25">
      <c r="A631" s="44">
        <v>856</v>
      </c>
      <c r="B631" s="19" t="s">
        <v>221</v>
      </c>
      <c r="C631" s="45" t="s">
        <v>393</v>
      </c>
    </row>
    <row r="632" spans="1:3" x14ac:dyDescent="0.25">
      <c r="A632" s="44">
        <v>857</v>
      </c>
      <c r="B632" s="19" t="s">
        <v>221</v>
      </c>
      <c r="C632" s="45" t="s">
        <v>393</v>
      </c>
    </row>
    <row r="633" spans="1:3" x14ac:dyDescent="0.25">
      <c r="A633" s="44">
        <v>858</v>
      </c>
      <c r="B633" s="19" t="s">
        <v>221</v>
      </c>
      <c r="C633" s="45" t="s">
        <v>393</v>
      </c>
    </row>
    <row r="634" spans="1:3" x14ac:dyDescent="0.25">
      <c r="A634" s="44">
        <v>859</v>
      </c>
      <c r="B634" s="19" t="s">
        <v>221</v>
      </c>
      <c r="C634" s="45" t="s">
        <v>393</v>
      </c>
    </row>
    <row r="635" spans="1:3" x14ac:dyDescent="0.25">
      <c r="A635" s="44">
        <v>860</v>
      </c>
      <c r="B635" s="19" t="s">
        <v>221</v>
      </c>
      <c r="C635" s="45" t="s">
        <v>393</v>
      </c>
    </row>
    <row r="636" spans="1:3" x14ac:dyDescent="0.25">
      <c r="A636" s="44">
        <v>861</v>
      </c>
      <c r="B636" s="19" t="s">
        <v>221</v>
      </c>
      <c r="C636" s="45" t="s">
        <v>393</v>
      </c>
    </row>
    <row r="637" spans="1:3" x14ac:dyDescent="0.25">
      <c r="A637" s="44">
        <v>862</v>
      </c>
      <c r="B637" s="19" t="s">
        <v>221</v>
      </c>
      <c r="C637" s="45" t="s">
        <v>393</v>
      </c>
    </row>
    <row r="638" spans="1:3" x14ac:dyDescent="0.25">
      <c r="A638" s="44">
        <v>863</v>
      </c>
      <c r="B638" s="19" t="s">
        <v>221</v>
      </c>
      <c r="C638" s="45" t="s">
        <v>393</v>
      </c>
    </row>
    <row r="639" spans="1:3" x14ac:dyDescent="0.25">
      <c r="A639" s="44">
        <v>864</v>
      </c>
      <c r="B639" s="19" t="s">
        <v>221</v>
      </c>
      <c r="C639" s="45" t="s">
        <v>393</v>
      </c>
    </row>
    <row r="640" spans="1:3" x14ac:dyDescent="0.25">
      <c r="A640" s="44">
        <v>865</v>
      </c>
      <c r="B640" s="19" t="s">
        <v>221</v>
      </c>
      <c r="C640" s="45" t="s">
        <v>393</v>
      </c>
    </row>
    <row r="641" spans="1:3" x14ac:dyDescent="0.25">
      <c r="A641" s="44">
        <v>866</v>
      </c>
      <c r="B641" s="19" t="s">
        <v>222</v>
      </c>
      <c r="C641" s="45" t="s">
        <v>386</v>
      </c>
    </row>
    <row r="642" spans="1:3" x14ac:dyDescent="0.25">
      <c r="A642" s="44">
        <v>867</v>
      </c>
      <c r="B642" s="19" t="s">
        <v>221</v>
      </c>
      <c r="C642" s="45" t="s">
        <v>393</v>
      </c>
    </row>
    <row r="643" spans="1:3" x14ac:dyDescent="0.25">
      <c r="A643" s="44">
        <v>868</v>
      </c>
      <c r="B643" s="19" t="s">
        <v>222</v>
      </c>
      <c r="C643" s="45" t="s">
        <v>386</v>
      </c>
    </row>
    <row r="644" spans="1:3" x14ac:dyDescent="0.25">
      <c r="A644" s="44">
        <v>869</v>
      </c>
      <c r="B644" s="19" t="s">
        <v>221</v>
      </c>
      <c r="C644" s="45" t="s">
        <v>393</v>
      </c>
    </row>
    <row r="645" spans="1:3" x14ac:dyDescent="0.25">
      <c r="A645" s="44">
        <v>870</v>
      </c>
      <c r="B645" s="19" t="s">
        <v>222</v>
      </c>
      <c r="C645" s="45" t="s">
        <v>386</v>
      </c>
    </row>
    <row r="646" spans="1:3" x14ac:dyDescent="0.25">
      <c r="A646" s="44">
        <v>871</v>
      </c>
      <c r="B646" s="19" t="s">
        <v>221</v>
      </c>
      <c r="C646" s="45" t="s">
        <v>393</v>
      </c>
    </row>
    <row r="647" spans="1:3" x14ac:dyDescent="0.25">
      <c r="A647" s="44">
        <v>872</v>
      </c>
      <c r="B647" s="19" t="s">
        <v>222</v>
      </c>
      <c r="C647" s="45" t="s">
        <v>386</v>
      </c>
    </row>
    <row r="648" spans="1:3" x14ac:dyDescent="0.25">
      <c r="A648" s="44">
        <v>873</v>
      </c>
      <c r="B648" s="19" t="s">
        <v>221</v>
      </c>
      <c r="C648" s="45" t="s">
        <v>393</v>
      </c>
    </row>
    <row r="649" spans="1:3" x14ac:dyDescent="0.25">
      <c r="A649" s="44">
        <v>874</v>
      </c>
      <c r="B649" s="19" t="s">
        <v>222</v>
      </c>
      <c r="C649" s="45" t="s">
        <v>386</v>
      </c>
    </row>
    <row r="650" spans="1:3" x14ac:dyDescent="0.25">
      <c r="A650" s="44">
        <v>875</v>
      </c>
      <c r="B650" s="19" t="s">
        <v>221</v>
      </c>
      <c r="C650" s="45" t="s">
        <v>393</v>
      </c>
    </row>
    <row r="651" spans="1:3" x14ac:dyDescent="0.25">
      <c r="A651" s="44">
        <v>876</v>
      </c>
      <c r="B651" s="19" t="s">
        <v>222</v>
      </c>
      <c r="C651" s="45" t="s">
        <v>386</v>
      </c>
    </row>
    <row r="652" spans="1:3" x14ac:dyDescent="0.25">
      <c r="A652" s="44">
        <v>877</v>
      </c>
      <c r="B652" s="19" t="s">
        <v>221</v>
      </c>
      <c r="C652" s="45" t="s">
        <v>393</v>
      </c>
    </row>
    <row r="653" spans="1:3" x14ac:dyDescent="0.25">
      <c r="A653" s="44">
        <v>878</v>
      </c>
      <c r="B653" s="19" t="s">
        <v>222</v>
      </c>
      <c r="C653" s="45" t="s">
        <v>386</v>
      </c>
    </row>
    <row r="654" spans="1:3" x14ac:dyDescent="0.25">
      <c r="A654" s="44">
        <v>879</v>
      </c>
      <c r="B654" s="19" t="s">
        <v>221</v>
      </c>
      <c r="C654" s="45" t="s">
        <v>393</v>
      </c>
    </row>
    <row r="655" spans="1:3" x14ac:dyDescent="0.25">
      <c r="A655" s="44">
        <v>880</v>
      </c>
      <c r="B655" s="19" t="s">
        <v>222</v>
      </c>
      <c r="C655" s="45" t="s">
        <v>386</v>
      </c>
    </row>
    <row r="656" spans="1:3" x14ac:dyDescent="0.25">
      <c r="A656" s="44">
        <v>881</v>
      </c>
      <c r="B656" s="19" t="s">
        <v>221</v>
      </c>
      <c r="C656" s="45" t="s">
        <v>393</v>
      </c>
    </row>
    <row r="657" spans="1:3" x14ac:dyDescent="0.25">
      <c r="A657" s="44">
        <v>882</v>
      </c>
      <c r="B657" s="19" t="s">
        <v>222</v>
      </c>
      <c r="C657" s="45" t="s">
        <v>386</v>
      </c>
    </row>
    <row r="658" spans="1:3" x14ac:dyDescent="0.25">
      <c r="A658" s="44">
        <v>883</v>
      </c>
      <c r="B658" s="19" t="s">
        <v>221</v>
      </c>
      <c r="C658" s="45" t="s">
        <v>393</v>
      </c>
    </row>
    <row r="659" spans="1:3" x14ac:dyDescent="0.25">
      <c r="A659" s="44">
        <v>884</v>
      </c>
      <c r="B659" s="19" t="s">
        <v>222</v>
      </c>
      <c r="C659" s="45" t="s">
        <v>386</v>
      </c>
    </row>
    <row r="660" spans="1:3" x14ac:dyDescent="0.25">
      <c r="A660" s="44">
        <v>885</v>
      </c>
      <c r="B660" s="19" t="s">
        <v>221</v>
      </c>
      <c r="C660" s="45" t="s">
        <v>393</v>
      </c>
    </row>
    <row r="661" spans="1:3" x14ac:dyDescent="0.25">
      <c r="A661" s="44">
        <v>886</v>
      </c>
      <c r="B661" s="19" t="s">
        <v>222</v>
      </c>
      <c r="C661" s="45" t="s">
        <v>386</v>
      </c>
    </row>
    <row r="662" spans="1:3" x14ac:dyDescent="0.25">
      <c r="A662" s="44">
        <v>887</v>
      </c>
      <c r="B662" s="19" t="s">
        <v>221</v>
      </c>
      <c r="C662" s="45" t="s">
        <v>393</v>
      </c>
    </row>
    <row r="663" spans="1:3" x14ac:dyDescent="0.25">
      <c r="A663" s="44">
        <v>888</v>
      </c>
      <c r="B663" s="19" t="s">
        <v>222</v>
      </c>
      <c r="C663" s="45" t="s">
        <v>386</v>
      </c>
    </row>
    <row r="664" spans="1:3" x14ac:dyDescent="0.25">
      <c r="A664" s="44">
        <v>889</v>
      </c>
      <c r="B664" s="19" t="s">
        <v>221</v>
      </c>
      <c r="C664" s="45" t="s">
        <v>393</v>
      </c>
    </row>
    <row r="665" spans="1:3" x14ac:dyDescent="0.25">
      <c r="A665" s="44">
        <v>890</v>
      </c>
      <c r="B665" s="19" t="s">
        <v>222</v>
      </c>
      <c r="C665" s="45" t="s">
        <v>386</v>
      </c>
    </row>
    <row r="666" spans="1:3" x14ac:dyDescent="0.25">
      <c r="A666" s="44">
        <v>891</v>
      </c>
      <c r="B666" s="19" t="s">
        <v>222</v>
      </c>
      <c r="C666" s="45" t="s">
        <v>386</v>
      </c>
    </row>
    <row r="667" spans="1:3" x14ac:dyDescent="0.25">
      <c r="A667" s="44">
        <v>892</v>
      </c>
      <c r="B667" s="19" t="s">
        <v>222</v>
      </c>
      <c r="C667" s="45" t="s">
        <v>386</v>
      </c>
    </row>
    <row r="668" spans="1:3" x14ac:dyDescent="0.25">
      <c r="A668" s="44">
        <v>893</v>
      </c>
      <c r="B668" s="19" t="s">
        <v>222</v>
      </c>
      <c r="C668" s="45" t="s">
        <v>386</v>
      </c>
    </row>
    <row r="669" spans="1:3" x14ac:dyDescent="0.25">
      <c r="A669" s="44">
        <v>894</v>
      </c>
      <c r="B669" s="19" t="s">
        <v>179</v>
      </c>
      <c r="C669" s="45" t="s">
        <v>386</v>
      </c>
    </row>
    <row r="670" spans="1:3" x14ac:dyDescent="0.25">
      <c r="A670" s="44">
        <v>895</v>
      </c>
      <c r="B670" s="19" t="s">
        <v>179</v>
      </c>
      <c r="C670" s="45" t="s">
        <v>386</v>
      </c>
    </row>
    <row r="671" spans="1:3" x14ac:dyDescent="0.25">
      <c r="A671" s="44">
        <v>896</v>
      </c>
      <c r="B671" s="19" t="s">
        <v>179</v>
      </c>
      <c r="C671" s="45" t="s">
        <v>386</v>
      </c>
    </row>
    <row r="672" spans="1:3" x14ac:dyDescent="0.25">
      <c r="A672" s="44">
        <v>897</v>
      </c>
      <c r="B672" s="19" t="s">
        <v>222</v>
      </c>
      <c r="C672" s="45" t="s">
        <v>386</v>
      </c>
    </row>
    <row r="673" spans="1:3" x14ac:dyDescent="0.25">
      <c r="A673" s="44">
        <v>898</v>
      </c>
      <c r="B673" s="19" t="s">
        <v>222</v>
      </c>
      <c r="C673" s="45" t="s">
        <v>386</v>
      </c>
    </row>
    <row r="674" spans="1:3" x14ac:dyDescent="0.25">
      <c r="A674" s="44">
        <v>899</v>
      </c>
      <c r="B674" s="19" t="s">
        <v>223</v>
      </c>
      <c r="C674" s="45" t="s">
        <v>386</v>
      </c>
    </row>
    <row r="675" spans="1:3" x14ac:dyDescent="0.25">
      <c r="A675" s="44">
        <v>900</v>
      </c>
      <c r="B675" s="19" t="s">
        <v>223</v>
      </c>
      <c r="C675" s="45" t="s">
        <v>386</v>
      </c>
    </row>
    <row r="676" spans="1:3" x14ac:dyDescent="0.25">
      <c r="A676" s="44">
        <v>901</v>
      </c>
      <c r="B676" s="19" t="s">
        <v>223</v>
      </c>
      <c r="C676" s="45" t="s">
        <v>386</v>
      </c>
    </row>
    <row r="677" spans="1:3" x14ac:dyDescent="0.25">
      <c r="A677" s="44">
        <v>902</v>
      </c>
      <c r="B677" s="19" t="s">
        <v>223</v>
      </c>
      <c r="C677" s="45" t="s">
        <v>386</v>
      </c>
    </row>
    <row r="678" spans="1:3" x14ac:dyDescent="0.25">
      <c r="A678" s="44">
        <v>903</v>
      </c>
      <c r="B678" s="19" t="s">
        <v>223</v>
      </c>
      <c r="C678" s="45" t="s">
        <v>386</v>
      </c>
    </row>
    <row r="679" spans="1:3" x14ac:dyDescent="0.25">
      <c r="A679" s="44">
        <v>904</v>
      </c>
      <c r="B679" s="19" t="s">
        <v>224</v>
      </c>
      <c r="C679" s="45" t="s">
        <v>386</v>
      </c>
    </row>
    <row r="680" spans="1:3" x14ac:dyDescent="0.25">
      <c r="A680" s="44">
        <v>905</v>
      </c>
      <c r="B680" s="19" t="s">
        <v>224</v>
      </c>
      <c r="C680" s="45" t="s">
        <v>386</v>
      </c>
    </row>
    <row r="681" spans="1:3" x14ac:dyDescent="0.25">
      <c r="A681" s="44">
        <v>906</v>
      </c>
      <c r="B681" s="19" t="s">
        <v>224</v>
      </c>
      <c r="C681" s="45" t="s">
        <v>386</v>
      </c>
    </row>
    <row r="682" spans="1:3" x14ac:dyDescent="0.25">
      <c r="A682" s="44">
        <v>907</v>
      </c>
      <c r="B682" s="19" t="s">
        <v>225</v>
      </c>
      <c r="C682" s="45" t="s">
        <v>386</v>
      </c>
    </row>
    <row r="683" spans="1:3" x14ac:dyDescent="0.25">
      <c r="A683" s="44">
        <v>908</v>
      </c>
      <c r="B683" s="19" t="s">
        <v>225</v>
      </c>
      <c r="C683" s="45" t="s">
        <v>386</v>
      </c>
    </row>
    <row r="684" spans="1:3" x14ac:dyDescent="0.25">
      <c r="A684" s="44">
        <v>909</v>
      </c>
      <c r="B684" s="19" t="s">
        <v>225</v>
      </c>
      <c r="C684" s="45" t="s">
        <v>386</v>
      </c>
    </row>
    <row r="685" spans="1:3" x14ac:dyDescent="0.25">
      <c r="A685" s="44">
        <v>910</v>
      </c>
      <c r="B685" s="19" t="s">
        <v>225</v>
      </c>
      <c r="C685" s="45" t="s">
        <v>386</v>
      </c>
    </row>
    <row r="686" spans="1:3" x14ac:dyDescent="0.25">
      <c r="A686" s="44">
        <v>911</v>
      </c>
      <c r="B686" s="19" t="s">
        <v>225</v>
      </c>
      <c r="C686" s="45" t="s">
        <v>386</v>
      </c>
    </row>
    <row r="687" spans="1:3" x14ac:dyDescent="0.25">
      <c r="A687" s="44">
        <v>912</v>
      </c>
      <c r="B687" s="19" t="s">
        <v>225</v>
      </c>
      <c r="C687" s="45" t="s">
        <v>386</v>
      </c>
    </row>
    <row r="688" spans="1:3" x14ac:dyDescent="0.25">
      <c r="A688" s="44">
        <v>913</v>
      </c>
      <c r="B688" s="19" t="s">
        <v>225</v>
      </c>
      <c r="C688" s="45" t="s">
        <v>386</v>
      </c>
    </row>
    <row r="689" spans="1:3" x14ac:dyDescent="0.25">
      <c r="A689" s="44">
        <v>914</v>
      </c>
      <c r="B689" s="19" t="s">
        <v>226</v>
      </c>
      <c r="C689" s="45" t="s">
        <v>393</v>
      </c>
    </row>
    <row r="690" spans="1:3" x14ac:dyDescent="0.25">
      <c r="A690" s="44">
        <v>915</v>
      </c>
      <c r="B690" s="19" t="s">
        <v>179</v>
      </c>
      <c r="C690" s="45" t="s">
        <v>393</v>
      </c>
    </row>
    <row r="691" spans="1:3" x14ac:dyDescent="0.25">
      <c r="A691" s="44">
        <v>916</v>
      </c>
      <c r="B691" s="19" t="s">
        <v>179</v>
      </c>
      <c r="C691" s="45" t="s">
        <v>393</v>
      </c>
    </row>
    <row r="692" spans="1:3" x14ac:dyDescent="0.25">
      <c r="A692" s="44">
        <v>917</v>
      </c>
      <c r="B692" s="19" t="s">
        <v>179</v>
      </c>
      <c r="C692" s="45" t="s">
        <v>393</v>
      </c>
    </row>
    <row r="693" spans="1:3" x14ac:dyDescent="0.25">
      <c r="A693" s="44">
        <v>918</v>
      </c>
      <c r="B693" s="19" t="s">
        <v>114</v>
      </c>
      <c r="C693" s="45" t="s">
        <v>393</v>
      </c>
    </row>
    <row r="694" spans="1:3" x14ac:dyDescent="0.25">
      <c r="A694" s="44">
        <v>919</v>
      </c>
      <c r="B694" s="19" t="s">
        <v>227</v>
      </c>
      <c r="C694" s="45" t="s">
        <v>393</v>
      </c>
    </row>
    <row r="695" spans="1:3" x14ac:dyDescent="0.25">
      <c r="A695" s="44">
        <v>920</v>
      </c>
      <c r="B695" s="19" t="s">
        <v>227</v>
      </c>
      <c r="C695" s="45" t="s">
        <v>393</v>
      </c>
    </row>
    <row r="696" spans="1:3" x14ac:dyDescent="0.25">
      <c r="A696" s="44">
        <v>922</v>
      </c>
      <c r="B696" s="19" t="s">
        <v>137</v>
      </c>
      <c r="C696" s="45" t="s">
        <v>393</v>
      </c>
    </row>
    <row r="697" spans="1:3" x14ac:dyDescent="0.25">
      <c r="A697" s="44">
        <v>923</v>
      </c>
      <c r="B697" s="19" t="s">
        <v>137</v>
      </c>
      <c r="C697" s="45" t="s">
        <v>393</v>
      </c>
    </row>
    <row r="698" spans="1:3" x14ac:dyDescent="0.25">
      <c r="A698" s="44">
        <v>924</v>
      </c>
      <c r="B698" s="19" t="s">
        <v>137</v>
      </c>
      <c r="C698" s="45" t="s">
        <v>393</v>
      </c>
    </row>
    <row r="699" spans="1:3" x14ac:dyDescent="0.25">
      <c r="A699" s="44">
        <v>925</v>
      </c>
      <c r="B699" s="19" t="s">
        <v>228</v>
      </c>
      <c r="C699" s="45" t="s">
        <v>167</v>
      </c>
    </row>
    <row r="700" spans="1:3" x14ac:dyDescent="0.25">
      <c r="A700" s="44">
        <v>926</v>
      </c>
      <c r="B700" s="19" t="s">
        <v>168</v>
      </c>
      <c r="C700" s="45" t="s">
        <v>167</v>
      </c>
    </row>
    <row r="701" spans="1:3" x14ac:dyDescent="0.25">
      <c r="A701" s="44">
        <v>927</v>
      </c>
      <c r="B701" s="19" t="s">
        <v>170</v>
      </c>
      <c r="C701" s="45" t="s">
        <v>167</v>
      </c>
    </row>
    <row r="702" spans="1:3" x14ac:dyDescent="0.25">
      <c r="A702" s="44">
        <v>928</v>
      </c>
      <c r="B702" s="19" t="s">
        <v>169</v>
      </c>
      <c r="C702" s="45" t="s">
        <v>167</v>
      </c>
    </row>
    <row r="703" spans="1:3" x14ac:dyDescent="0.25">
      <c r="A703" s="44">
        <v>929</v>
      </c>
      <c r="B703" s="19" t="s">
        <v>223</v>
      </c>
      <c r="C703" s="45" t="s">
        <v>386</v>
      </c>
    </row>
    <row r="704" spans="1:3" x14ac:dyDescent="0.25">
      <c r="A704" s="44">
        <v>930</v>
      </c>
      <c r="B704" s="19" t="s">
        <v>223</v>
      </c>
      <c r="C704" s="45" t="s">
        <v>386</v>
      </c>
    </row>
    <row r="705" spans="1:3" x14ac:dyDescent="0.25">
      <c r="A705" s="44">
        <v>931</v>
      </c>
      <c r="B705" s="19" t="s">
        <v>223</v>
      </c>
      <c r="C705" s="45" t="s">
        <v>386</v>
      </c>
    </row>
    <row r="706" spans="1:3" x14ac:dyDescent="0.25">
      <c r="A706" s="44">
        <v>932</v>
      </c>
      <c r="B706" s="19" t="s">
        <v>229</v>
      </c>
      <c r="C706" s="45" t="s">
        <v>393</v>
      </c>
    </row>
    <row r="707" spans="1:3" x14ac:dyDescent="0.25">
      <c r="A707" s="44">
        <v>933</v>
      </c>
      <c r="B707" s="19" t="s">
        <v>221</v>
      </c>
      <c r="C707" s="45" t="s">
        <v>393</v>
      </c>
    </row>
    <row r="708" spans="1:3" x14ac:dyDescent="0.25">
      <c r="A708" s="44">
        <v>934</v>
      </c>
      <c r="B708" s="19" t="s">
        <v>222</v>
      </c>
      <c r="C708" s="45" t="s">
        <v>386</v>
      </c>
    </row>
    <row r="709" spans="1:3" x14ac:dyDescent="0.25">
      <c r="A709" s="44">
        <v>935</v>
      </c>
      <c r="B709" s="19" t="s">
        <v>230</v>
      </c>
      <c r="C709" s="45" t="s">
        <v>393</v>
      </c>
    </row>
    <row r="710" spans="1:3" x14ac:dyDescent="0.25">
      <c r="A710" s="44">
        <v>936</v>
      </c>
      <c r="B710" s="19" t="s">
        <v>230</v>
      </c>
      <c r="C710" s="45" t="s">
        <v>393</v>
      </c>
    </row>
    <row r="711" spans="1:3" x14ac:dyDescent="0.25">
      <c r="A711" s="44">
        <v>937</v>
      </c>
      <c r="B711" s="19" t="s">
        <v>230</v>
      </c>
      <c r="C711" s="45" t="s">
        <v>393</v>
      </c>
    </row>
    <row r="712" spans="1:3" x14ac:dyDescent="0.25">
      <c r="A712" s="44">
        <v>938</v>
      </c>
      <c r="B712" s="19" t="s">
        <v>230</v>
      </c>
      <c r="C712" s="45" t="s">
        <v>393</v>
      </c>
    </row>
    <row r="713" spans="1:3" x14ac:dyDescent="0.25">
      <c r="A713" s="44">
        <v>939</v>
      </c>
      <c r="B713" s="19" t="s">
        <v>230</v>
      </c>
      <c r="C713" s="45" t="s">
        <v>393</v>
      </c>
    </row>
    <row r="714" spans="1:3" x14ac:dyDescent="0.25">
      <c r="A714" s="44">
        <v>940</v>
      </c>
      <c r="B714" s="19" t="s">
        <v>231</v>
      </c>
      <c r="C714" s="45" t="s">
        <v>189</v>
      </c>
    </row>
    <row r="715" spans="1:3" x14ac:dyDescent="0.25">
      <c r="A715" s="44">
        <v>941</v>
      </c>
      <c r="B715" s="19" t="s">
        <v>232</v>
      </c>
      <c r="C715" s="45" t="s">
        <v>189</v>
      </c>
    </row>
    <row r="716" spans="1:3" x14ac:dyDescent="0.25">
      <c r="A716" s="44">
        <v>942</v>
      </c>
      <c r="B716" s="19" t="s">
        <v>82</v>
      </c>
      <c r="C716" s="45" t="s">
        <v>393</v>
      </c>
    </row>
    <row r="717" spans="1:3" x14ac:dyDescent="0.25">
      <c r="A717" s="44">
        <v>943</v>
      </c>
      <c r="B717" s="19" t="s">
        <v>73</v>
      </c>
      <c r="C717" s="45" t="s">
        <v>393</v>
      </c>
    </row>
    <row r="718" spans="1:3" x14ac:dyDescent="0.25">
      <c r="A718" s="44">
        <v>944</v>
      </c>
      <c r="B718" s="19" t="s">
        <v>73</v>
      </c>
      <c r="C718" s="45" t="s">
        <v>393</v>
      </c>
    </row>
    <row r="719" spans="1:3" x14ac:dyDescent="0.25">
      <c r="A719" s="44">
        <v>945</v>
      </c>
      <c r="B719" s="19" t="s">
        <v>73</v>
      </c>
      <c r="C719" s="45" t="s">
        <v>393</v>
      </c>
    </row>
    <row r="720" spans="1:3" x14ac:dyDescent="0.25">
      <c r="A720" s="44">
        <v>946</v>
      </c>
      <c r="B720" s="19" t="s">
        <v>73</v>
      </c>
      <c r="C720" s="45" t="s">
        <v>393</v>
      </c>
    </row>
    <row r="721" spans="1:3" x14ac:dyDescent="0.25">
      <c r="A721" s="44">
        <v>947</v>
      </c>
      <c r="B721" s="19" t="s">
        <v>233</v>
      </c>
      <c r="C721" s="45" t="s">
        <v>393</v>
      </c>
    </row>
    <row r="722" spans="1:3" x14ac:dyDescent="0.25">
      <c r="A722" s="44">
        <v>948</v>
      </c>
      <c r="B722" s="19" t="s">
        <v>234</v>
      </c>
      <c r="C722" s="45" t="s">
        <v>393</v>
      </c>
    </row>
    <row r="723" spans="1:3" x14ac:dyDescent="0.25">
      <c r="A723" s="44">
        <v>949</v>
      </c>
      <c r="B723" s="19" t="s">
        <v>284</v>
      </c>
      <c r="C723" s="45" t="s">
        <v>393</v>
      </c>
    </row>
    <row r="724" spans="1:3" x14ac:dyDescent="0.25">
      <c r="A724" s="44">
        <v>950</v>
      </c>
      <c r="B724" s="19" t="s">
        <v>285</v>
      </c>
      <c r="C724" s="45" t="s">
        <v>386</v>
      </c>
    </row>
    <row r="725" spans="1:3" x14ac:dyDescent="0.25">
      <c r="A725" s="44">
        <v>951</v>
      </c>
      <c r="B725" s="19" t="s">
        <v>286</v>
      </c>
      <c r="C725" s="45" t="s">
        <v>386</v>
      </c>
    </row>
    <row r="726" spans="1:3" x14ac:dyDescent="0.25">
      <c r="A726" s="44">
        <v>952</v>
      </c>
      <c r="B726" s="19" t="s">
        <v>287</v>
      </c>
      <c r="C726" s="45" t="s">
        <v>393</v>
      </c>
    </row>
    <row r="727" spans="1:3" x14ac:dyDescent="0.25">
      <c r="A727" s="44">
        <v>953</v>
      </c>
      <c r="B727" s="19" t="s">
        <v>235</v>
      </c>
      <c r="C727" s="45" t="s">
        <v>393</v>
      </c>
    </row>
    <row r="728" spans="1:3" x14ac:dyDescent="0.25">
      <c r="A728" s="44">
        <v>954</v>
      </c>
      <c r="B728" s="19" t="s">
        <v>236</v>
      </c>
      <c r="C728" s="45" t="s">
        <v>393</v>
      </c>
    </row>
    <row r="729" spans="1:3" x14ac:dyDescent="0.25">
      <c r="A729" s="44">
        <v>955</v>
      </c>
      <c r="B729" s="19" t="s">
        <v>237</v>
      </c>
      <c r="C729" s="45" t="s">
        <v>393</v>
      </c>
    </row>
    <row r="730" spans="1:3" x14ac:dyDescent="0.25">
      <c r="A730" s="44">
        <v>956</v>
      </c>
      <c r="B730" s="19" t="s">
        <v>238</v>
      </c>
      <c r="C730" s="45" t="s">
        <v>393</v>
      </c>
    </row>
    <row r="731" spans="1:3" x14ac:dyDescent="0.25">
      <c r="A731" s="44">
        <v>957</v>
      </c>
      <c r="B731" s="19" t="s">
        <v>239</v>
      </c>
      <c r="C731" s="45" t="s">
        <v>393</v>
      </c>
    </row>
    <row r="732" spans="1:3" x14ac:dyDescent="0.25">
      <c r="A732" s="44">
        <v>958</v>
      </c>
      <c r="B732" s="19" t="s">
        <v>240</v>
      </c>
      <c r="C732" s="45" t="s">
        <v>393</v>
      </c>
    </row>
    <row r="733" spans="1:3" x14ac:dyDescent="0.25">
      <c r="A733" s="44">
        <v>959</v>
      </c>
      <c r="B733" s="19" t="s">
        <v>241</v>
      </c>
      <c r="C733" s="45" t="s">
        <v>393</v>
      </c>
    </row>
    <row r="734" spans="1:3" x14ac:dyDescent="0.25">
      <c r="A734" s="44">
        <v>960</v>
      </c>
      <c r="B734" s="19" t="s">
        <v>242</v>
      </c>
      <c r="C734" s="45" t="s">
        <v>393</v>
      </c>
    </row>
    <row r="735" spans="1:3" x14ac:dyDescent="0.25">
      <c r="A735" s="44">
        <v>961</v>
      </c>
      <c r="B735" s="19" t="s">
        <v>243</v>
      </c>
      <c r="C735" s="45" t="s">
        <v>393</v>
      </c>
    </row>
    <row r="736" spans="1:3" x14ac:dyDescent="0.25">
      <c r="A736" s="44">
        <v>962</v>
      </c>
      <c r="B736" s="19" t="s">
        <v>244</v>
      </c>
      <c r="C736" s="45" t="s">
        <v>393</v>
      </c>
    </row>
    <row r="737" spans="1:3" x14ac:dyDescent="0.25">
      <c r="A737" s="44">
        <v>963</v>
      </c>
      <c r="B737" s="19" t="s">
        <v>245</v>
      </c>
      <c r="C737" s="45" t="s">
        <v>393</v>
      </c>
    </row>
    <row r="738" spans="1:3" x14ac:dyDescent="0.25">
      <c r="A738" s="44">
        <v>964</v>
      </c>
      <c r="B738" s="19" t="s">
        <v>246</v>
      </c>
      <c r="C738" s="45" t="s">
        <v>393</v>
      </c>
    </row>
    <row r="739" spans="1:3" x14ac:dyDescent="0.25">
      <c r="A739" s="44">
        <v>965</v>
      </c>
      <c r="B739" s="19" t="s">
        <v>247</v>
      </c>
      <c r="C739" s="45" t="s">
        <v>393</v>
      </c>
    </row>
    <row r="740" spans="1:3" x14ac:dyDescent="0.25">
      <c r="A740" s="44">
        <v>966</v>
      </c>
      <c r="B740" s="19" t="s">
        <v>94</v>
      </c>
      <c r="C740" s="45" t="s">
        <v>386</v>
      </c>
    </row>
    <row r="741" spans="1:3" x14ac:dyDescent="0.25">
      <c r="A741" s="44">
        <v>967</v>
      </c>
      <c r="B741" s="19" t="s">
        <v>106</v>
      </c>
      <c r="C741" s="45" t="s">
        <v>393</v>
      </c>
    </row>
    <row r="742" spans="1:3" x14ac:dyDescent="0.25">
      <c r="A742" s="44">
        <v>968</v>
      </c>
      <c r="B742" s="19" t="s">
        <v>106</v>
      </c>
      <c r="C742" s="45" t="s">
        <v>393</v>
      </c>
    </row>
    <row r="743" spans="1:3" x14ac:dyDescent="0.25">
      <c r="A743" s="44">
        <v>969</v>
      </c>
      <c r="B743" s="19" t="s">
        <v>247</v>
      </c>
      <c r="C743" s="45" t="s">
        <v>393</v>
      </c>
    </row>
    <row r="744" spans="1:3" x14ac:dyDescent="0.25">
      <c r="A744" s="44">
        <v>970</v>
      </c>
      <c r="B744" s="19" t="s">
        <v>61</v>
      </c>
      <c r="C744" s="45" t="s">
        <v>393</v>
      </c>
    </row>
    <row r="745" spans="1:3" x14ac:dyDescent="0.25">
      <c r="A745" s="44">
        <v>971</v>
      </c>
      <c r="B745" s="19" t="s">
        <v>248</v>
      </c>
      <c r="C745" s="45" t="s">
        <v>393</v>
      </c>
    </row>
    <row r="746" spans="1:3" x14ac:dyDescent="0.25">
      <c r="A746" s="44">
        <v>972</v>
      </c>
      <c r="B746" s="19" t="s">
        <v>259</v>
      </c>
      <c r="C746" s="45" t="s">
        <v>393</v>
      </c>
    </row>
    <row r="747" spans="1:3" x14ac:dyDescent="0.25">
      <c r="A747" s="44">
        <v>973</v>
      </c>
      <c r="B747" s="19" t="s">
        <v>104</v>
      </c>
      <c r="C747" s="45" t="s">
        <v>393</v>
      </c>
    </row>
    <row r="748" spans="1:3" x14ac:dyDescent="0.25">
      <c r="A748" s="44">
        <v>974</v>
      </c>
      <c r="B748" s="19" t="s">
        <v>130</v>
      </c>
      <c r="C748" s="45" t="s">
        <v>393</v>
      </c>
    </row>
    <row r="749" spans="1:3" x14ac:dyDescent="0.25">
      <c r="A749" s="44">
        <v>975</v>
      </c>
      <c r="B749" s="19" t="s">
        <v>288</v>
      </c>
      <c r="C749" s="45" t="s">
        <v>393</v>
      </c>
    </row>
    <row r="750" spans="1:3" x14ac:dyDescent="0.25">
      <c r="A750" s="44">
        <v>976</v>
      </c>
      <c r="B750" s="19" t="s">
        <v>289</v>
      </c>
      <c r="C750" s="45" t="s">
        <v>393</v>
      </c>
    </row>
    <row r="751" spans="1:3" x14ac:dyDescent="0.25">
      <c r="A751" s="44">
        <v>978</v>
      </c>
      <c r="B751" s="19" t="s">
        <v>88</v>
      </c>
      <c r="C751" s="45" t="s">
        <v>386</v>
      </c>
    </row>
    <row r="752" spans="1:3" x14ac:dyDescent="0.25">
      <c r="A752" s="44">
        <v>979</v>
      </c>
      <c r="B752" s="19" t="s">
        <v>127</v>
      </c>
      <c r="C752" s="45" t="s">
        <v>386</v>
      </c>
    </row>
    <row r="753" spans="1:3" x14ac:dyDescent="0.25">
      <c r="A753" s="44">
        <v>980</v>
      </c>
      <c r="B753" s="19" t="s">
        <v>249</v>
      </c>
      <c r="C753" s="45" t="s">
        <v>393</v>
      </c>
    </row>
    <row r="754" spans="1:3" x14ac:dyDescent="0.25">
      <c r="A754" s="44">
        <v>981</v>
      </c>
      <c r="B754" s="19" t="s">
        <v>250</v>
      </c>
      <c r="C754" s="45" t="s">
        <v>386</v>
      </c>
    </row>
    <row r="755" spans="1:3" x14ac:dyDescent="0.25">
      <c r="A755" s="44">
        <v>982</v>
      </c>
      <c r="B755" s="19" t="s">
        <v>290</v>
      </c>
      <c r="C755" s="45" t="s">
        <v>393</v>
      </c>
    </row>
    <row r="756" spans="1:3" x14ac:dyDescent="0.25">
      <c r="A756" s="44">
        <v>983</v>
      </c>
      <c r="B756" s="19" t="s">
        <v>291</v>
      </c>
      <c r="C756" s="45" t="s">
        <v>393</v>
      </c>
    </row>
    <row r="757" spans="1:3" x14ac:dyDescent="0.25">
      <c r="A757" s="44">
        <v>984</v>
      </c>
      <c r="B757" s="19" t="s">
        <v>334</v>
      </c>
      <c r="C757" s="45" t="s">
        <v>393</v>
      </c>
    </row>
    <row r="758" spans="1:3" x14ac:dyDescent="0.25">
      <c r="A758" s="44">
        <v>985</v>
      </c>
      <c r="B758" s="19" t="s">
        <v>335</v>
      </c>
      <c r="C758" s="45" t="s">
        <v>393</v>
      </c>
    </row>
    <row r="759" spans="1:3" x14ac:dyDescent="0.25">
      <c r="A759" s="44">
        <v>989</v>
      </c>
      <c r="B759" s="19" t="s">
        <v>143</v>
      </c>
      <c r="C759" s="45" t="s">
        <v>393</v>
      </c>
    </row>
    <row r="760" spans="1:3" x14ac:dyDescent="0.25">
      <c r="A760" s="44">
        <v>990</v>
      </c>
      <c r="B760" s="19" t="s">
        <v>144</v>
      </c>
      <c r="C760" s="45" t="s">
        <v>386</v>
      </c>
    </row>
    <row r="761" spans="1:3" x14ac:dyDescent="0.25">
      <c r="A761" s="44">
        <v>991</v>
      </c>
      <c r="B761" s="19" t="s">
        <v>94</v>
      </c>
      <c r="C761" s="45" t="s">
        <v>386</v>
      </c>
    </row>
    <row r="762" spans="1:3" x14ac:dyDescent="0.25">
      <c r="A762" s="44">
        <v>996</v>
      </c>
      <c r="B762" s="19" t="s">
        <v>174</v>
      </c>
      <c r="C762" s="45" t="s">
        <v>393</v>
      </c>
    </row>
    <row r="763" spans="1:3" x14ac:dyDescent="0.25">
      <c r="A763" s="44">
        <v>997</v>
      </c>
      <c r="B763" s="19" t="s">
        <v>251</v>
      </c>
      <c r="C763" s="45" t="s">
        <v>393</v>
      </c>
    </row>
    <row r="768" spans="1:3" x14ac:dyDescent="0.25">
      <c r="C768" s="4"/>
    </row>
    <row r="769" spans="3:3" x14ac:dyDescent="0.25">
      <c r="C769" s="4"/>
    </row>
    <row r="770" spans="3:3" x14ac:dyDescent="0.25">
      <c r="C770" s="4"/>
    </row>
    <row r="771" spans="3:3" x14ac:dyDescent="0.25">
      <c r="C771" s="4"/>
    </row>
    <row r="772" spans="3:3" x14ac:dyDescent="0.25">
      <c r="C772" s="4"/>
    </row>
    <row r="773" spans="3:3" x14ac:dyDescent="0.25">
      <c r="C773" s="4"/>
    </row>
    <row r="774" spans="3:3" x14ac:dyDescent="0.25">
      <c r="C774" s="4"/>
    </row>
    <row r="775" spans="3:3" x14ac:dyDescent="0.25">
      <c r="C775" s="4"/>
    </row>
    <row r="776" spans="3:3" x14ac:dyDescent="0.25">
      <c r="C776" s="4"/>
    </row>
    <row r="777" spans="3:3" x14ac:dyDescent="0.25">
      <c r="C777" s="4"/>
    </row>
    <row r="778" spans="3:3" x14ac:dyDescent="0.25">
      <c r="C778" s="4"/>
    </row>
    <row r="779" spans="3:3" x14ac:dyDescent="0.25">
      <c r="C779" s="4"/>
    </row>
    <row r="780" spans="3:3" x14ac:dyDescent="0.25">
      <c r="C780" s="4"/>
    </row>
    <row r="781" spans="3:3" x14ac:dyDescent="0.25">
      <c r="C781" s="4"/>
    </row>
    <row r="782" spans="3:3" x14ac:dyDescent="0.25">
      <c r="C782" s="4"/>
    </row>
    <row r="783" spans="3:3" x14ac:dyDescent="0.25">
      <c r="C783" s="4"/>
    </row>
    <row r="784" spans="3:3" x14ac:dyDescent="0.25">
      <c r="C784" s="4"/>
    </row>
    <row r="785" spans="3:3" x14ac:dyDescent="0.25">
      <c r="C785" s="4"/>
    </row>
    <row r="786" spans="3:3" x14ac:dyDescent="0.25">
      <c r="C786" s="4"/>
    </row>
    <row r="787" spans="3:3" x14ac:dyDescent="0.25">
      <c r="C787" s="4"/>
    </row>
    <row r="788" spans="3:3" x14ac:dyDescent="0.25">
      <c r="C788" s="4"/>
    </row>
    <row r="789" spans="3:3" x14ac:dyDescent="0.25">
      <c r="C789" s="4"/>
    </row>
    <row r="790" spans="3:3" x14ac:dyDescent="0.25">
      <c r="C790" s="4"/>
    </row>
    <row r="791" spans="3:3" x14ac:dyDescent="0.25">
      <c r="C791" s="4"/>
    </row>
    <row r="792" spans="3:3" x14ac:dyDescent="0.25">
      <c r="C792" s="4"/>
    </row>
    <row r="793" spans="3:3" x14ac:dyDescent="0.25">
      <c r="C793" s="4"/>
    </row>
    <row r="794" spans="3:3" x14ac:dyDescent="0.25">
      <c r="C794" s="4"/>
    </row>
    <row r="795" spans="3:3" x14ac:dyDescent="0.25">
      <c r="C795" s="4"/>
    </row>
    <row r="796" spans="3:3" x14ac:dyDescent="0.25">
      <c r="C796" s="4"/>
    </row>
    <row r="797" spans="3:3" x14ac:dyDescent="0.25">
      <c r="C797" s="4"/>
    </row>
    <row r="798" spans="3:3" x14ac:dyDescent="0.25">
      <c r="C798" s="4"/>
    </row>
    <row r="799" spans="3:3" x14ac:dyDescent="0.25">
      <c r="C799" s="4"/>
    </row>
    <row r="800" spans="3:3" x14ac:dyDescent="0.25">
      <c r="C800" s="4"/>
    </row>
    <row r="801" spans="3:3" x14ac:dyDescent="0.25">
      <c r="C801" s="4"/>
    </row>
    <row r="802" spans="3:3" x14ac:dyDescent="0.25">
      <c r="C802" s="4"/>
    </row>
    <row r="803" spans="3:3" x14ac:dyDescent="0.25">
      <c r="C803" s="4"/>
    </row>
    <row r="804" spans="3:3" x14ac:dyDescent="0.25">
      <c r="C804" s="4"/>
    </row>
    <row r="805" spans="3:3" x14ac:dyDescent="0.25">
      <c r="C805" s="4"/>
    </row>
    <row r="806" spans="3:3" x14ac:dyDescent="0.25">
      <c r="C806" s="4"/>
    </row>
    <row r="807" spans="3:3" x14ac:dyDescent="0.25">
      <c r="C807" s="4"/>
    </row>
    <row r="808" spans="3:3" x14ac:dyDescent="0.25">
      <c r="C808" s="4"/>
    </row>
    <row r="809" spans="3:3" x14ac:dyDescent="0.25">
      <c r="C809" s="4"/>
    </row>
    <row r="810" spans="3:3" x14ac:dyDescent="0.25">
      <c r="C810" s="4"/>
    </row>
    <row r="811" spans="3:3" x14ac:dyDescent="0.25">
      <c r="C811" s="4"/>
    </row>
    <row r="812" spans="3:3" x14ac:dyDescent="0.25">
      <c r="C812" s="4"/>
    </row>
    <row r="813" spans="3:3" x14ac:dyDescent="0.25">
      <c r="C813" s="4"/>
    </row>
    <row r="814" spans="3:3" x14ac:dyDescent="0.25">
      <c r="C814" s="4"/>
    </row>
    <row r="815" spans="3:3" x14ac:dyDescent="0.25">
      <c r="C815" s="4"/>
    </row>
    <row r="816" spans="3:3" x14ac:dyDescent="0.25">
      <c r="C816" s="4"/>
    </row>
    <row r="817" spans="3:3" x14ac:dyDescent="0.25">
      <c r="C817" s="4"/>
    </row>
    <row r="818" spans="3:3" x14ac:dyDescent="0.25">
      <c r="C818" s="4"/>
    </row>
    <row r="819" spans="3:3" x14ac:dyDescent="0.25">
      <c r="C819" s="4"/>
    </row>
    <row r="820" spans="3:3" x14ac:dyDescent="0.25">
      <c r="C820" s="4"/>
    </row>
    <row r="821" spans="3:3" x14ac:dyDescent="0.25">
      <c r="C821" s="4"/>
    </row>
    <row r="822" spans="3:3" x14ac:dyDescent="0.25">
      <c r="C822" s="4"/>
    </row>
    <row r="823" spans="3:3" x14ac:dyDescent="0.25">
      <c r="C823" s="4"/>
    </row>
    <row r="824" spans="3:3" x14ac:dyDescent="0.25">
      <c r="C824" s="4"/>
    </row>
    <row r="825" spans="3:3" x14ac:dyDescent="0.25">
      <c r="C825" s="4"/>
    </row>
    <row r="826" spans="3:3" x14ac:dyDescent="0.25">
      <c r="C826" s="4"/>
    </row>
    <row r="827" spans="3:3" x14ac:dyDescent="0.25">
      <c r="C827" s="4"/>
    </row>
    <row r="828" spans="3:3" x14ac:dyDescent="0.25">
      <c r="C828" s="4"/>
    </row>
    <row r="829" spans="3:3" x14ac:dyDescent="0.25">
      <c r="C829" s="4"/>
    </row>
    <row r="830" spans="3:3" x14ac:dyDescent="0.25">
      <c r="C830" s="4"/>
    </row>
    <row r="831" spans="3:3" x14ac:dyDescent="0.25">
      <c r="C831" s="4"/>
    </row>
    <row r="832" spans="3:3" x14ac:dyDescent="0.25">
      <c r="C832" s="4"/>
    </row>
    <row r="833" spans="3:3" x14ac:dyDescent="0.25">
      <c r="C833" s="4"/>
    </row>
    <row r="834" spans="3:3" x14ac:dyDescent="0.25">
      <c r="C834" s="4"/>
    </row>
    <row r="835" spans="3:3" x14ac:dyDescent="0.25">
      <c r="C835" s="4"/>
    </row>
    <row r="836" spans="3:3" x14ac:dyDescent="0.25">
      <c r="C836" s="4"/>
    </row>
    <row r="837" spans="3:3" x14ac:dyDescent="0.25">
      <c r="C837" s="4"/>
    </row>
    <row r="838" spans="3:3" x14ac:dyDescent="0.25">
      <c r="C838" s="4"/>
    </row>
    <row r="839" spans="3:3" x14ac:dyDescent="0.25">
      <c r="C839" s="4"/>
    </row>
    <row r="840" spans="3:3" x14ac:dyDescent="0.25">
      <c r="C840" s="4"/>
    </row>
    <row r="841" spans="3:3" x14ac:dyDescent="0.25">
      <c r="C841" s="4"/>
    </row>
    <row r="842" spans="3:3" x14ac:dyDescent="0.25">
      <c r="C842" s="4"/>
    </row>
    <row r="843" spans="3:3" x14ac:dyDescent="0.25">
      <c r="C843" s="4"/>
    </row>
    <row r="844" spans="3:3" x14ac:dyDescent="0.25">
      <c r="C844" s="4"/>
    </row>
    <row r="845" spans="3:3" x14ac:dyDescent="0.25">
      <c r="C845" s="4"/>
    </row>
    <row r="846" spans="3:3" x14ac:dyDescent="0.25">
      <c r="C846" s="4"/>
    </row>
    <row r="847" spans="3:3" x14ac:dyDescent="0.25">
      <c r="C847" s="4"/>
    </row>
    <row r="848" spans="3:3" x14ac:dyDescent="0.25">
      <c r="C848" s="4"/>
    </row>
    <row r="849" spans="3:3" x14ac:dyDescent="0.25">
      <c r="C849" s="4"/>
    </row>
    <row r="850" spans="3:3" x14ac:dyDescent="0.25">
      <c r="C850" s="4"/>
    </row>
    <row r="851" spans="3:3" x14ac:dyDescent="0.25">
      <c r="C851" s="4"/>
    </row>
    <row r="852" spans="3:3" x14ac:dyDescent="0.25">
      <c r="C852" s="4"/>
    </row>
    <row r="853" spans="3:3" x14ac:dyDescent="0.25">
      <c r="C853" s="4"/>
    </row>
    <row r="854" spans="3:3" x14ac:dyDescent="0.25">
      <c r="C854" s="4"/>
    </row>
    <row r="855" spans="3:3" x14ac:dyDescent="0.25">
      <c r="C855" s="4"/>
    </row>
    <row r="856" spans="3:3" x14ac:dyDescent="0.25">
      <c r="C856" s="4"/>
    </row>
    <row r="857" spans="3:3" x14ac:dyDescent="0.25">
      <c r="C857" s="4"/>
    </row>
    <row r="858" spans="3:3" x14ac:dyDescent="0.25">
      <c r="C858" s="4"/>
    </row>
    <row r="859" spans="3:3" x14ac:dyDescent="0.25">
      <c r="C859" s="4"/>
    </row>
    <row r="860" spans="3:3" x14ac:dyDescent="0.25">
      <c r="C860" s="4"/>
    </row>
    <row r="861" spans="3:3" x14ac:dyDescent="0.25">
      <c r="C861" s="4"/>
    </row>
    <row r="862" spans="3:3" x14ac:dyDescent="0.25">
      <c r="C862" s="4"/>
    </row>
    <row r="863" spans="3:3" x14ac:dyDescent="0.25">
      <c r="C863" s="4"/>
    </row>
    <row r="864" spans="3:3" x14ac:dyDescent="0.25">
      <c r="C864" s="4"/>
    </row>
    <row r="865" spans="3:3" x14ac:dyDescent="0.25">
      <c r="C865" s="4"/>
    </row>
    <row r="866" spans="3:3" x14ac:dyDescent="0.25">
      <c r="C866" s="4"/>
    </row>
    <row r="867" spans="3:3" x14ac:dyDescent="0.25">
      <c r="C867" s="4"/>
    </row>
    <row r="868" spans="3:3" x14ac:dyDescent="0.25">
      <c r="C868" s="4"/>
    </row>
    <row r="869" spans="3:3" x14ac:dyDescent="0.25">
      <c r="C869" s="4"/>
    </row>
    <row r="870" spans="3:3" x14ac:dyDescent="0.25">
      <c r="C870" s="4"/>
    </row>
    <row r="871" spans="3:3" x14ac:dyDescent="0.25">
      <c r="C871" s="4"/>
    </row>
    <row r="872" spans="3:3" x14ac:dyDescent="0.25">
      <c r="C872" s="4"/>
    </row>
    <row r="873" spans="3:3" x14ac:dyDescent="0.25">
      <c r="C873" s="4"/>
    </row>
    <row r="874" spans="3:3" x14ac:dyDescent="0.25">
      <c r="C874" s="4"/>
    </row>
    <row r="875" spans="3:3" x14ac:dyDescent="0.25">
      <c r="C875" s="4"/>
    </row>
    <row r="876" spans="3:3" x14ac:dyDescent="0.25">
      <c r="C876" s="4"/>
    </row>
    <row r="877" spans="3:3" x14ac:dyDescent="0.25">
      <c r="C877" s="4"/>
    </row>
    <row r="878" spans="3:3" x14ac:dyDescent="0.25">
      <c r="C878" s="4"/>
    </row>
    <row r="879" spans="3:3" x14ac:dyDescent="0.25">
      <c r="C879" s="4"/>
    </row>
    <row r="880" spans="3:3" x14ac:dyDescent="0.25">
      <c r="C880" s="4"/>
    </row>
    <row r="881" spans="3:3" x14ac:dyDescent="0.25">
      <c r="C881" s="4"/>
    </row>
    <row r="882" spans="3:3" x14ac:dyDescent="0.25">
      <c r="C882" s="4"/>
    </row>
    <row r="883" spans="3:3" x14ac:dyDescent="0.25">
      <c r="C883" s="4"/>
    </row>
    <row r="884" spans="3:3" x14ac:dyDescent="0.25">
      <c r="C884" s="4"/>
    </row>
    <row r="885" spans="3:3" x14ac:dyDescent="0.25">
      <c r="C885" s="4"/>
    </row>
    <row r="886" spans="3:3" x14ac:dyDescent="0.25">
      <c r="C886" s="4"/>
    </row>
    <row r="887" spans="3:3" x14ac:dyDescent="0.25">
      <c r="C887" s="4"/>
    </row>
    <row r="888" spans="3:3" x14ac:dyDescent="0.25">
      <c r="C888" s="4"/>
    </row>
    <row r="889" spans="3:3" x14ac:dyDescent="0.25">
      <c r="C889" s="4"/>
    </row>
    <row r="890" spans="3:3" x14ac:dyDescent="0.25">
      <c r="C890" s="4"/>
    </row>
    <row r="891" spans="3:3" x14ac:dyDescent="0.25">
      <c r="C891" s="4"/>
    </row>
    <row r="892" spans="3:3" x14ac:dyDescent="0.25">
      <c r="C892" s="4"/>
    </row>
    <row r="893" spans="3:3" x14ac:dyDescent="0.25">
      <c r="C893" s="4"/>
    </row>
    <row r="894" spans="3:3" x14ac:dyDescent="0.25">
      <c r="C894" s="4"/>
    </row>
    <row r="895" spans="3:3" x14ac:dyDescent="0.25">
      <c r="C895" s="4"/>
    </row>
    <row r="896" spans="3:3" x14ac:dyDescent="0.25">
      <c r="C896" s="4"/>
    </row>
    <row r="897" spans="3:3" x14ac:dyDescent="0.25">
      <c r="C897" s="4"/>
    </row>
    <row r="898" spans="3:3" x14ac:dyDescent="0.25">
      <c r="C898" s="4"/>
    </row>
    <row r="899" spans="3:3" x14ac:dyDescent="0.25">
      <c r="C899" s="4"/>
    </row>
    <row r="900" spans="3:3" x14ac:dyDescent="0.25">
      <c r="C900" s="4"/>
    </row>
    <row r="901" spans="3:3" x14ac:dyDescent="0.25">
      <c r="C901" s="4"/>
    </row>
    <row r="902" spans="3:3" x14ac:dyDescent="0.25">
      <c r="C902" s="4"/>
    </row>
    <row r="903" spans="3:3" x14ac:dyDescent="0.25">
      <c r="C903" s="4"/>
    </row>
    <row r="904" spans="3:3" x14ac:dyDescent="0.25">
      <c r="C904" s="4"/>
    </row>
    <row r="905" spans="3:3" x14ac:dyDescent="0.25">
      <c r="C905" s="4"/>
    </row>
    <row r="906" spans="3:3" x14ac:dyDescent="0.25">
      <c r="C906" s="4"/>
    </row>
    <row r="907" spans="3:3" x14ac:dyDescent="0.25">
      <c r="C907" s="4"/>
    </row>
    <row r="908" spans="3:3" x14ac:dyDescent="0.25">
      <c r="C908" s="4"/>
    </row>
    <row r="909" spans="3:3" x14ac:dyDescent="0.25">
      <c r="C909" s="4"/>
    </row>
    <row r="910" spans="3:3" x14ac:dyDescent="0.25">
      <c r="C910" s="4"/>
    </row>
    <row r="911" spans="3:3" x14ac:dyDescent="0.25">
      <c r="C911" s="4"/>
    </row>
    <row r="912" spans="3:3" x14ac:dyDescent="0.25">
      <c r="C912" s="4"/>
    </row>
    <row r="913" spans="3:3" x14ac:dyDescent="0.25">
      <c r="C913" s="4"/>
    </row>
    <row r="914" spans="3:3" x14ac:dyDescent="0.25">
      <c r="C914" s="4"/>
    </row>
    <row r="915" spans="3:3" x14ac:dyDescent="0.25">
      <c r="C915" s="4"/>
    </row>
    <row r="916" spans="3:3" x14ac:dyDescent="0.25">
      <c r="C916" s="4"/>
    </row>
    <row r="917" spans="3:3" x14ac:dyDescent="0.25">
      <c r="C917" s="4"/>
    </row>
    <row r="918" spans="3:3" x14ac:dyDescent="0.25">
      <c r="C918" s="4"/>
    </row>
    <row r="919" spans="3:3" x14ac:dyDescent="0.25">
      <c r="C919" s="4"/>
    </row>
    <row r="920" spans="3:3" x14ac:dyDescent="0.25">
      <c r="C920" s="4"/>
    </row>
    <row r="921" spans="3:3" x14ac:dyDescent="0.25">
      <c r="C921" s="4"/>
    </row>
    <row r="922" spans="3:3" x14ac:dyDescent="0.25">
      <c r="C922" s="4"/>
    </row>
    <row r="923" spans="3:3" x14ac:dyDescent="0.25">
      <c r="C923" s="4"/>
    </row>
    <row r="924" spans="3:3" x14ac:dyDescent="0.25">
      <c r="C924" s="4"/>
    </row>
    <row r="925" spans="3:3" x14ac:dyDescent="0.25">
      <c r="C925" s="4"/>
    </row>
    <row r="926" spans="3:3" x14ac:dyDescent="0.25">
      <c r="C926" s="4"/>
    </row>
    <row r="927" spans="3:3" x14ac:dyDescent="0.25">
      <c r="C927" s="4"/>
    </row>
    <row r="928" spans="3:3" x14ac:dyDescent="0.25">
      <c r="C928" s="4"/>
    </row>
    <row r="929" spans="3:3" x14ac:dyDescent="0.25">
      <c r="C929" s="4"/>
    </row>
    <row r="930" spans="3:3" x14ac:dyDescent="0.25">
      <c r="C930" s="4"/>
    </row>
    <row r="931" spans="3:3" x14ac:dyDescent="0.25">
      <c r="C931" s="4"/>
    </row>
    <row r="932" spans="3:3" x14ac:dyDescent="0.25">
      <c r="C932" s="4"/>
    </row>
    <row r="933" spans="3:3" x14ac:dyDescent="0.25">
      <c r="C933" s="4"/>
    </row>
    <row r="934" spans="3:3" x14ac:dyDescent="0.25">
      <c r="C934" s="4"/>
    </row>
    <row r="935" spans="3:3" x14ac:dyDescent="0.25">
      <c r="C935" s="4"/>
    </row>
    <row r="936" spans="3:3" x14ac:dyDescent="0.25">
      <c r="C936" s="4"/>
    </row>
    <row r="937" spans="3:3" x14ac:dyDescent="0.25">
      <c r="C937" s="4"/>
    </row>
    <row r="938" spans="3:3" x14ac:dyDescent="0.25">
      <c r="C938" s="4"/>
    </row>
    <row r="939" spans="3:3" x14ac:dyDescent="0.25">
      <c r="C939" s="4"/>
    </row>
    <row r="940" spans="3:3" x14ac:dyDescent="0.25">
      <c r="C940" s="4"/>
    </row>
    <row r="941" spans="3:3" x14ac:dyDescent="0.25">
      <c r="C941" s="4"/>
    </row>
    <row r="942" spans="3:3" x14ac:dyDescent="0.25">
      <c r="C942" s="4"/>
    </row>
    <row r="943" spans="3:3" x14ac:dyDescent="0.25">
      <c r="C943" s="4"/>
    </row>
    <row r="944" spans="3:3" x14ac:dyDescent="0.25">
      <c r="C944" s="4"/>
    </row>
    <row r="945" spans="3:3" x14ac:dyDescent="0.25">
      <c r="C945" s="4"/>
    </row>
    <row r="946" spans="3:3" x14ac:dyDescent="0.25">
      <c r="C946" s="4"/>
    </row>
    <row r="947" spans="3:3" x14ac:dyDescent="0.25">
      <c r="C947" s="4"/>
    </row>
    <row r="948" spans="3:3" x14ac:dyDescent="0.25">
      <c r="C948" s="4"/>
    </row>
    <row r="949" spans="3:3" x14ac:dyDescent="0.25">
      <c r="C949" s="4"/>
    </row>
    <row r="950" spans="3:3" x14ac:dyDescent="0.25">
      <c r="C950" s="4"/>
    </row>
    <row r="951" spans="3:3" x14ac:dyDescent="0.25">
      <c r="C951" s="4"/>
    </row>
    <row r="952" spans="3:3" x14ac:dyDescent="0.25">
      <c r="C952" s="4"/>
    </row>
    <row r="953" spans="3:3" x14ac:dyDescent="0.25">
      <c r="C953" s="4"/>
    </row>
    <row r="954" spans="3:3" x14ac:dyDescent="0.25">
      <c r="C954" s="4"/>
    </row>
    <row r="955" spans="3:3" x14ac:dyDescent="0.25">
      <c r="C955" s="4"/>
    </row>
    <row r="956" spans="3:3" x14ac:dyDescent="0.25">
      <c r="C956" s="4"/>
    </row>
    <row r="957" spans="3:3" x14ac:dyDescent="0.25">
      <c r="C957" s="4"/>
    </row>
    <row r="958" spans="3:3" x14ac:dyDescent="0.25">
      <c r="C958" s="4"/>
    </row>
    <row r="959" spans="3:3" x14ac:dyDescent="0.25">
      <c r="C959" s="4"/>
    </row>
    <row r="960" spans="3:3" x14ac:dyDescent="0.25">
      <c r="C960" s="4"/>
    </row>
    <row r="961" spans="3:3" x14ac:dyDescent="0.25">
      <c r="C961" s="4"/>
    </row>
    <row r="962" spans="3:3" x14ac:dyDescent="0.25">
      <c r="C962" s="4"/>
    </row>
    <row r="963" spans="3:3" x14ac:dyDescent="0.25">
      <c r="C963" s="4"/>
    </row>
    <row r="964" spans="3:3" x14ac:dyDescent="0.25">
      <c r="C964" s="4"/>
    </row>
    <row r="965" spans="3:3" x14ac:dyDescent="0.25">
      <c r="C965" s="4"/>
    </row>
    <row r="966" spans="3:3" x14ac:dyDescent="0.25">
      <c r="C966" s="4"/>
    </row>
    <row r="967" spans="3:3" x14ac:dyDescent="0.25">
      <c r="C967" s="4"/>
    </row>
    <row r="968" spans="3:3" x14ac:dyDescent="0.25">
      <c r="C968" s="4"/>
    </row>
    <row r="969" spans="3:3" x14ac:dyDescent="0.25">
      <c r="C969" s="4"/>
    </row>
    <row r="970" spans="3:3" x14ac:dyDescent="0.25">
      <c r="C970" s="4"/>
    </row>
    <row r="971" spans="3:3" x14ac:dyDescent="0.25">
      <c r="C971" s="4"/>
    </row>
    <row r="972" spans="3:3" x14ac:dyDescent="0.25">
      <c r="C972" s="4"/>
    </row>
    <row r="973" spans="3:3" x14ac:dyDescent="0.25">
      <c r="C973" s="4"/>
    </row>
    <row r="974" spans="3:3" x14ac:dyDescent="0.25">
      <c r="C974" s="4"/>
    </row>
    <row r="975" spans="3:3" x14ac:dyDescent="0.25">
      <c r="C975" s="4"/>
    </row>
    <row r="976" spans="3:3" x14ac:dyDescent="0.25">
      <c r="C976" s="4"/>
    </row>
    <row r="977" spans="3:3" x14ac:dyDescent="0.25">
      <c r="C977" s="4"/>
    </row>
    <row r="978" spans="3:3" x14ac:dyDescent="0.25">
      <c r="C978" s="4"/>
    </row>
    <row r="979" spans="3:3" x14ac:dyDescent="0.25">
      <c r="C979" s="4"/>
    </row>
    <row r="980" spans="3:3" x14ac:dyDescent="0.25">
      <c r="C980" s="4"/>
    </row>
    <row r="981" spans="3:3" x14ac:dyDescent="0.25">
      <c r="C981" s="4"/>
    </row>
    <row r="982" spans="3:3" x14ac:dyDescent="0.25">
      <c r="C982" s="4"/>
    </row>
    <row r="983" spans="3:3" x14ac:dyDescent="0.25">
      <c r="C983" s="4"/>
    </row>
    <row r="984" spans="3:3" x14ac:dyDescent="0.25">
      <c r="C984" s="4"/>
    </row>
    <row r="985" spans="3:3" x14ac:dyDescent="0.25">
      <c r="C985" s="4"/>
    </row>
    <row r="986" spans="3:3" x14ac:dyDescent="0.25">
      <c r="C986" s="4"/>
    </row>
    <row r="987" spans="3:3" x14ac:dyDescent="0.25">
      <c r="C987" s="4"/>
    </row>
    <row r="988" spans="3:3" x14ac:dyDescent="0.25">
      <c r="C988" s="4"/>
    </row>
    <row r="989" spans="3:3" x14ac:dyDescent="0.25">
      <c r="C989" s="4"/>
    </row>
    <row r="990" spans="3:3" x14ac:dyDescent="0.25">
      <c r="C990" s="4"/>
    </row>
    <row r="991" spans="3:3" x14ac:dyDescent="0.25">
      <c r="C991" s="4"/>
    </row>
    <row r="992" spans="3:3" x14ac:dyDescent="0.25">
      <c r="C992" s="4"/>
    </row>
    <row r="993" spans="3:3" x14ac:dyDescent="0.25">
      <c r="C993" s="4"/>
    </row>
    <row r="994" spans="3:3" x14ac:dyDescent="0.25">
      <c r="C994" s="4"/>
    </row>
    <row r="995" spans="3:3" x14ac:dyDescent="0.25">
      <c r="C995" s="4"/>
    </row>
    <row r="996" spans="3:3" x14ac:dyDescent="0.25">
      <c r="C996" s="4"/>
    </row>
    <row r="997" spans="3:3" x14ac:dyDescent="0.25">
      <c r="C997" s="4"/>
    </row>
    <row r="998" spans="3:3" x14ac:dyDescent="0.25">
      <c r="C998" s="4"/>
    </row>
    <row r="999" spans="3:3" x14ac:dyDescent="0.25">
      <c r="C999" s="4"/>
    </row>
    <row r="1000" spans="3:3" x14ac:dyDescent="0.25">
      <c r="C1000" s="4"/>
    </row>
    <row r="1001" spans="3:3" x14ac:dyDescent="0.25">
      <c r="C1001" s="4"/>
    </row>
    <row r="1002" spans="3:3" x14ac:dyDescent="0.25">
      <c r="C1002" s="4"/>
    </row>
    <row r="1003" spans="3:3" x14ac:dyDescent="0.25">
      <c r="C1003" s="4"/>
    </row>
    <row r="1004" spans="3:3" x14ac:dyDescent="0.25">
      <c r="C1004" s="4"/>
    </row>
    <row r="1005" spans="3:3" x14ac:dyDescent="0.25">
      <c r="C1005" s="4"/>
    </row>
    <row r="1006" spans="3:3" x14ac:dyDescent="0.25">
      <c r="C1006" s="4"/>
    </row>
    <row r="1007" spans="3:3" x14ac:dyDescent="0.25">
      <c r="C1007" s="4"/>
    </row>
    <row r="1008" spans="3:3" x14ac:dyDescent="0.25">
      <c r="C1008" s="4"/>
    </row>
    <row r="1009" spans="3:3" x14ac:dyDescent="0.25">
      <c r="C1009" s="4"/>
    </row>
    <row r="1010" spans="3:3" x14ac:dyDescent="0.25">
      <c r="C1010" s="4"/>
    </row>
    <row r="1011" spans="3:3" x14ac:dyDescent="0.25">
      <c r="C1011" s="4"/>
    </row>
    <row r="1012" spans="3:3" x14ac:dyDescent="0.25">
      <c r="C1012" s="4"/>
    </row>
    <row r="1013" spans="3:3" x14ac:dyDescent="0.25">
      <c r="C1013" s="4"/>
    </row>
    <row r="1014" spans="3:3" x14ac:dyDescent="0.25">
      <c r="C1014" s="4"/>
    </row>
    <row r="1015" spans="3:3" x14ac:dyDescent="0.25">
      <c r="C1015" s="4"/>
    </row>
    <row r="1016" spans="3:3" x14ac:dyDescent="0.25">
      <c r="C1016" s="4"/>
    </row>
    <row r="1017" spans="3:3" x14ac:dyDescent="0.25">
      <c r="C1017" s="4"/>
    </row>
    <row r="1018" spans="3:3" x14ac:dyDescent="0.25">
      <c r="C1018" s="4"/>
    </row>
    <row r="1019" spans="3:3" x14ac:dyDescent="0.25">
      <c r="C1019" s="4"/>
    </row>
    <row r="1020" spans="3:3" x14ac:dyDescent="0.25">
      <c r="C1020" s="4"/>
    </row>
    <row r="1021" spans="3:3" x14ac:dyDescent="0.25">
      <c r="C1021" s="4"/>
    </row>
    <row r="1022" spans="3:3" x14ac:dyDescent="0.25">
      <c r="C1022" s="4"/>
    </row>
    <row r="1023" spans="3:3" x14ac:dyDescent="0.25">
      <c r="C1023" s="4"/>
    </row>
    <row r="1024" spans="3:3" x14ac:dyDescent="0.25">
      <c r="C1024" s="4"/>
    </row>
    <row r="1025" spans="3:3" x14ac:dyDescent="0.25">
      <c r="C1025" s="4"/>
    </row>
    <row r="1026" spans="3:3" x14ac:dyDescent="0.25">
      <c r="C1026" s="4"/>
    </row>
    <row r="1027" spans="3:3" x14ac:dyDescent="0.25">
      <c r="C1027" s="4"/>
    </row>
    <row r="1028" spans="3:3" x14ac:dyDescent="0.25">
      <c r="C1028" s="4"/>
    </row>
    <row r="1029" spans="3:3" x14ac:dyDescent="0.25">
      <c r="C1029" s="4"/>
    </row>
    <row r="1030" spans="3:3" x14ac:dyDescent="0.25">
      <c r="C1030" s="4"/>
    </row>
    <row r="1031" spans="3:3" x14ac:dyDescent="0.25">
      <c r="C1031" s="4"/>
    </row>
    <row r="1032" spans="3:3" x14ac:dyDescent="0.25">
      <c r="C1032" s="4"/>
    </row>
    <row r="1033" spans="3:3" x14ac:dyDescent="0.25">
      <c r="C1033" s="4"/>
    </row>
    <row r="1034" spans="3:3" x14ac:dyDescent="0.25">
      <c r="C1034" s="4"/>
    </row>
    <row r="1035" spans="3:3" x14ac:dyDescent="0.25">
      <c r="C1035" s="4"/>
    </row>
    <row r="1036" spans="3:3" x14ac:dyDescent="0.25">
      <c r="C1036" s="4"/>
    </row>
    <row r="1037" spans="3:3" x14ac:dyDescent="0.25">
      <c r="C1037" s="4"/>
    </row>
    <row r="1038" spans="3:3" x14ac:dyDescent="0.25">
      <c r="C1038" s="4"/>
    </row>
    <row r="1039" spans="3:3" x14ac:dyDescent="0.25">
      <c r="C1039" s="4"/>
    </row>
    <row r="1040" spans="3:3" x14ac:dyDescent="0.25">
      <c r="C1040" s="4"/>
    </row>
    <row r="1041" spans="3:3" x14ac:dyDescent="0.25">
      <c r="C1041" s="4"/>
    </row>
    <row r="1042" spans="3:3" x14ac:dyDescent="0.25">
      <c r="C1042" s="4"/>
    </row>
    <row r="1043" spans="3:3" x14ac:dyDescent="0.25">
      <c r="C1043" s="4"/>
    </row>
    <row r="1044" spans="3:3" x14ac:dyDescent="0.25">
      <c r="C1044" s="4"/>
    </row>
    <row r="1045" spans="3:3" x14ac:dyDescent="0.25">
      <c r="C1045" s="4"/>
    </row>
    <row r="1046" spans="3:3" x14ac:dyDescent="0.25">
      <c r="C1046" s="4"/>
    </row>
    <row r="1047" spans="3:3" x14ac:dyDescent="0.25">
      <c r="C1047" s="4"/>
    </row>
    <row r="1048" spans="3:3" x14ac:dyDescent="0.25">
      <c r="C1048" s="4"/>
    </row>
    <row r="1049" spans="3:3" x14ac:dyDescent="0.25">
      <c r="C1049" s="4"/>
    </row>
    <row r="1050" spans="3:3" x14ac:dyDescent="0.25">
      <c r="C1050" s="4"/>
    </row>
    <row r="1051" spans="3:3" x14ac:dyDescent="0.25">
      <c r="C1051" s="4"/>
    </row>
    <row r="1052" spans="3:3" x14ac:dyDescent="0.25">
      <c r="C1052" s="4"/>
    </row>
    <row r="1053" spans="3:3" x14ac:dyDescent="0.25">
      <c r="C1053" s="4"/>
    </row>
    <row r="1054" spans="3:3" x14ac:dyDescent="0.25">
      <c r="C1054" s="4"/>
    </row>
    <row r="1055" spans="3:3" x14ac:dyDescent="0.25">
      <c r="C1055" s="4"/>
    </row>
    <row r="1056" spans="3:3" x14ac:dyDescent="0.25">
      <c r="C1056" s="4"/>
    </row>
    <row r="1057" spans="3:3" x14ac:dyDescent="0.25">
      <c r="C1057" s="4"/>
    </row>
    <row r="1058" spans="3:3" x14ac:dyDescent="0.25">
      <c r="C1058" s="4"/>
    </row>
    <row r="1059" spans="3:3" x14ac:dyDescent="0.25">
      <c r="C1059" s="4"/>
    </row>
    <row r="1060" spans="3:3" x14ac:dyDescent="0.25">
      <c r="C1060" s="4"/>
    </row>
    <row r="1061" spans="3:3" x14ac:dyDescent="0.25">
      <c r="C1061" s="4"/>
    </row>
    <row r="1062" spans="3:3" x14ac:dyDescent="0.25">
      <c r="C1062" s="4"/>
    </row>
    <row r="1063" spans="3:3" x14ac:dyDescent="0.25">
      <c r="C1063" s="4"/>
    </row>
    <row r="1064" spans="3:3" x14ac:dyDescent="0.25">
      <c r="C1064" s="4"/>
    </row>
    <row r="1065" spans="3:3" x14ac:dyDescent="0.25">
      <c r="C1065" s="4"/>
    </row>
    <row r="1066" spans="3:3" x14ac:dyDescent="0.25">
      <c r="C1066" s="4"/>
    </row>
    <row r="1067" spans="3:3" x14ac:dyDescent="0.25">
      <c r="C1067" s="4"/>
    </row>
    <row r="1068" spans="3:3" x14ac:dyDescent="0.25">
      <c r="C1068" s="4"/>
    </row>
    <row r="1069" spans="3:3" x14ac:dyDescent="0.25">
      <c r="C1069" s="4"/>
    </row>
    <row r="1070" spans="3:3" x14ac:dyDescent="0.25">
      <c r="C1070" s="4"/>
    </row>
    <row r="1071" spans="3:3" x14ac:dyDescent="0.25">
      <c r="C1071" s="4"/>
    </row>
    <row r="1072" spans="3:3" x14ac:dyDescent="0.25">
      <c r="C1072" s="4"/>
    </row>
    <row r="1073" spans="3:3" x14ac:dyDescent="0.25">
      <c r="C1073" s="4"/>
    </row>
    <row r="1074" spans="3:3" x14ac:dyDescent="0.25">
      <c r="C1074" s="4"/>
    </row>
    <row r="1075" spans="3:3" x14ac:dyDescent="0.25">
      <c r="C1075" s="4"/>
    </row>
    <row r="1076" spans="3:3" x14ac:dyDescent="0.25">
      <c r="C1076" s="4"/>
    </row>
    <row r="1077" spans="3:3" x14ac:dyDescent="0.25">
      <c r="C1077" s="4"/>
    </row>
    <row r="1078" spans="3:3" x14ac:dyDescent="0.25">
      <c r="C1078" s="4"/>
    </row>
    <row r="1079" spans="3:3" x14ac:dyDescent="0.25">
      <c r="C1079" s="4"/>
    </row>
    <row r="1080" spans="3:3" x14ac:dyDescent="0.25">
      <c r="C1080" s="4"/>
    </row>
    <row r="1081" spans="3:3" x14ac:dyDescent="0.25">
      <c r="C1081" s="4"/>
    </row>
    <row r="1082" spans="3:3" x14ac:dyDescent="0.25">
      <c r="C1082" s="4"/>
    </row>
    <row r="1083" spans="3:3" x14ac:dyDescent="0.25">
      <c r="C1083" s="4"/>
    </row>
    <row r="1084" spans="3:3" x14ac:dyDescent="0.25">
      <c r="C1084" s="4"/>
    </row>
    <row r="1085" spans="3:3" x14ac:dyDescent="0.25">
      <c r="C1085" s="4"/>
    </row>
    <row r="1086" spans="3:3" x14ac:dyDescent="0.25">
      <c r="C1086" s="4"/>
    </row>
    <row r="1087" spans="3:3" x14ac:dyDescent="0.25">
      <c r="C1087" s="4"/>
    </row>
    <row r="1088" spans="3:3" x14ac:dyDescent="0.25">
      <c r="C1088" s="4"/>
    </row>
    <row r="1089" spans="3:3" x14ac:dyDescent="0.25">
      <c r="C1089" s="4"/>
    </row>
    <row r="1090" spans="3:3" x14ac:dyDescent="0.25">
      <c r="C1090" s="4"/>
    </row>
    <row r="1091" spans="3:3" x14ac:dyDescent="0.25">
      <c r="C1091" s="4"/>
    </row>
    <row r="1092" spans="3:3" x14ac:dyDescent="0.25">
      <c r="C1092" s="4"/>
    </row>
    <row r="1093" spans="3:3" x14ac:dyDescent="0.25">
      <c r="C1093" s="4"/>
    </row>
    <row r="1094" spans="3:3" x14ac:dyDescent="0.25">
      <c r="C1094" s="4"/>
    </row>
    <row r="1095" spans="3:3" x14ac:dyDescent="0.25">
      <c r="C1095" s="4"/>
    </row>
    <row r="1096" spans="3:3" x14ac:dyDescent="0.25">
      <c r="C1096" s="4"/>
    </row>
    <row r="1097" spans="3:3" x14ac:dyDescent="0.25">
      <c r="C1097" s="4"/>
    </row>
    <row r="1098" spans="3:3" x14ac:dyDescent="0.25">
      <c r="C1098" s="4"/>
    </row>
    <row r="1099" spans="3:3" x14ac:dyDescent="0.25">
      <c r="C1099" s="4"/>
    </row>
    <row r="1100" spans="3:3" x14ac:dyDescent="0.25">
      <c r="C1100" s="4"/>
    </row>
    <row r="1101" spans="3:3" x14ac:dyDescent="0.25">
      <c r="C1101" s="4"/>
    </row>
    <row r="1102" spans="3:3" x14ac:dyDescent="0.25">
      <c r="C1102" s="4"/>
    </row>
    <row r="1103" spans="3:3" x14ac:dyDescent="0.25">
      <c r="C1103" s="4"/>
    </row>
    <row r="1104" spans="3:3" x14ac:dyDescent="0.25">
      <c r="C1104" s="4"/>
    </row>
    <row r="1105" spans="3:3" x14ac:dyDescent="0.25">
      <c r="C1105" s="4"/>
    </row>
    <row r="1106" spans="3:3" x14ac:dyDescent="0.25">
      <c r="C1106" s="4"/>
    </row>
    <row r="1107" spans="3:3" x14ac:dyDescent="0.25">
      <c r="C1107" s="4"/>
    </row>
    <row r="1108" spans="3:3" x14ac:dyDescent="0.25">
      <c r="C1108" s="4"/>
    </row>
    <row r="1109" spans="3:3" x14ac:dyDescent="0.25">
      <c r="C1109" s="4"/>
    </row>
    <row r="1110" spans="3:3" x14ac:dyDescent="0.25">
      <c r="C1110" s="4"/>
    </row>
    <row r="1111" spans="3:3" x14ac:dyDescent="0.25">
      <c r="C1111" s="4"/>
    </row>
    <row r="1112" spans="3:3" x14ac:dyDescent="0.25">
      <c r="C1112" s="4"/>
    </row>
    <row r="1113" spans="3:3" x14ac:dyDescent="0.25">
      <c r="C1113" s="4"/>
    </row>
    <row r="1114" spans="3:3" x14ac:dyDescent="0.25">
      <c r="C1114" s="4"/>
    </row>
    <row r="1115" spans="3:3" x14ac:dyDescent="0.25">
      <c r="C1115" s="4"/>
    </row>
    <row r="1116" spans="3:3" x14ac:dyDescent="0.25">
      <c r="C1116" s="4"/>
    </row>
    <row r="1117" spans="3:3" x14ac:dyDescent="0.25">
      <c r="C1117" s="4"/>
    </row>
    <row r="1118" spans="3:3" x14ac:dyDescent="0.25">
      <c r="C1118" s="4"/>
    </row>
    <row r="1119" spans="3:3" x14ac:dyDescent="0.25">
      <c r="C1119" s="4"/>
    </row>
    <row r="1120" spans="3:3" x14ac:dyDescent="0.25">
      <c r="C1120" s="4"/>
    </row>
    <row r="1121" spans="3:3" x14ac:dyDescent="0.25">
      <c r="C1121" s="4"/>
    </row>
    <row r="1122" spans="3:3" x14ac:dyDescent="0.25">
      <c r="C1122" s="4"/>
    </row>
    <row r="1123" spans="3:3" x14ac:dyDescent="0.25">
      <c r="C1123" s="4"/>
    </row>
    <row r="1124" spans="3:3" x14ac:dyDescent="0.25">
      <c r="C1124" s="4"/>
    </row>
    <row r="1125" spans="3:3" x14ac:dyDescent="0.25">
      <c r="C1125" s="4"/>
    </row>
    <row r="1126" spans="3:3" x14ac:dyDescent="0.25">
      <c r="C1126" s="4"/>
    </row>
    <row r="1127" spans="3:3" x14ac:dyDescent="0.25">
      <c r="C1127" s="4"/>
    </row>
    <row r="1128" spans="3:3" x14ac:dyDescent="0.25">
      <c r="C1128" s="4"/>
    </row>
    <row r="1129" spans="3:3" x14ac:dyDescent="0.25">
      <c r="C1129" s="4"/>
    </row>
    <row r="1130" spans="3:3" x14ac:dyDescent="0.25">
      <c r="C1130" s="4"/>
    </row>
    <row r="1131" spans="3:3" x14ac:dyDescent="0.25">
      <c r="C1131" s="4"/>
    </row>
    <row r="1132" spans="3:3" x14ac:dyDescent="0.25">
      <c r="C1132" s="4"/>
    </row>
    <row r="1133" spans="3:3" x14ac:dyDescent="0.25">
      <c r="C1133" s="4"/>
    </row>
    <row r="1134" spans="3:3" x14ac:dyDescent="0.25">
      <c r="C1134" s="4"/>
    </row>
    <row r="1135" spans="3:3" x14ac:dyDescent="0.25">
      <c r="C1135" s="4"/>
    </row>
    <row r="1136" spans="3:3" x14ac:dyDescent="0.25">
      <c r="C1136" s="4"/>
    </row>
    <row r="1137" spans="3:3" x14ac:dyDescent="0.25">
      <c r="C1137" s="4"/>
    </row>
    <row r="1138" spans="3:3" x14ac:dyDescent="0.25">
      <c r="C1138" s="4"/>
    </row>
    <row r="1139" spans="3:3" x14ac:dyDescent="0.25">
      <c r="C1139" s="4"/>
    </row>
    <row r="1140" spans="3:3" x14ac:dyDescent="0.25">
      <c r="C1140" s="4"/>
    </row>
    <row r="1141" spans="3:3" x14ac:dyDescent="0.25">
      <c r="C1141" s="4"/>
    </row>
    <row r="1142" spans="3:3" x14ac:dyDescent="0.25">
      <c r="C1142" s="4"/>
    </row>
    <row r="1143" spans="3:3" x14ac:dyDescent="0.25">
      <c r="C1143" s="4"/>
    </row>
    <row r="1144" spans="3:3" x14ac:dyDescent="0.25">
      <c r="C1144" s="4"/>
    </row>
    <row r="1145" spans="3:3" x14ac:dyDescent="0.25">
      <c r="C1145" s="4"/>
    </row>
    <row r="1146" spans="3:3" x14ac:dyDescent="0.25">
      <c r="C1146" s="4"/>
    </row>
    <row r="1147" spans="3:3" x14ac:dyDescent="0.25">
      <c r="C1147" s="4"/>
    </row>
    <row r="1148" spans="3:3" x14ac:dyDescent="0.25">
      <c r="C1148" s="4"/>
    </row>
    <row r="1149" spans="3:3" x14ac:dyDescent="0.25">
      <c r="C1149" s="4"/>
    </row>
    <row r="1150" spans="3:3" x14ac:dyDescent="0.25">
      <c r="C1150" s="4"/>
    </row>
    <row r="1151" spans="3:3" x14ac:dyDescent="0.25">
      <c r="C1151" s="4"/>
    </row>
    <row r="1152" spans="3:3" x14ac:dyDescent="0.25">
      <c r="C1152" s="4"/>
    </row>
    <row r="1153" spans="3:3" x14ac:dyDescent="0.25">
      <c r="C1153" s="4"/>
    </row>
    <row r="1154" spans="3:3" x14ac:dyDescent="0.25">
      <c r="C1154" s="4"/>
    </row>
    <row r="1155" spans="3:3" x14ac:dyDescent="0.25">
      <c r="C1155" s="4"/>
    </row>
    <row r="1156" spans="3:3" x14ac:dyDescent="0.25">
      <c r="C1156" s="4"/>
    </row>
    <row r="1157" spans="3:3" x14ac:dyDescent="0.25">
      <c r="C1157" s="4"/>
    </row>
    <row r="1158" spans="3:3" x14ac:dyDescent="0.25">
      <c r="C1158" s="4"/>
    </row>
    <row r="1159" spans="3:3" x14ac:dyDescent="0.25">
      <c r="C1159" s="4"/>
    </row>
    <row r="1160" spans="3:3" x14ac:dyDescent="0.25">
      <c r="C1160" s="4"/>
    </row>
    <row r="1161" spans="3:3" x14ac:dyDescent="0.25">
      <c r="C1161" s="4"/>
    </row>
    <row r="1162" spans="3:3" x14ac:dyDescent="0.25">
      <c r="C1162" s="4"/>
    </row>
    <row r="1163" spans="3:3" x14ac:dyDescent="0.25">
      <c r="C1163" s="4"/>
    </row>
    <row r="1164" spans="3:3" x14ac:dyDescent="0.25">
      <c r="C1164" s="4"/>
    </row>
    <row r="1165" spans="3:3" x14ac:dyDescent="0.25">
      <c r="C1165" s="4"/>
    </row>
    <row r="1166" spans="3:3" x14ac:dyDescent="0.25">
      <c r="C1166" s="4"/>
    </row>
    <row r="1167" spans="3:3" x14ac:dyDescent="0.25">
      <c r="C1167" s="4"/>
    </row>
    <row r="1168" spans="3:3" x14ac:dyDescent="0.25">
      <c r="C1168" s="4"/>
    </row>
    <row r="1169" spans="3:3" x14ac:dyDescent="0.25">
      <c r="C1169" s="4"/>
    </row>
    <row r="1170" spans="3:3" x14ac:dyDescent="0.25">
      <c r="C1170" s="4"/>
    </row>
    <row r="1171" spans="3:3" x14ac:dyDescent="0.25">
      <c r="C1171" s="4"/>
    </row>
    <row r="1172" spans="3:3" x14ac:dyDescent="0.25">
      <c r="C1172" s="4"/>
    </row>
    <row r="1173" spans="3:3" x14ac:dyDescent="0.25">
      <c r="C1173" s="4"/>
    </row>
    <row r="1174" spans="3:3" x14ac:dyDescent="0.25">
      <c r="C1174" s="4"/>
    </row>
    <row r="1175" spans="3:3" x14ac:dyDescent="0.25">
      <c r="C1175" s="4"/>
    </row>
    <row r="1176" spans="3:3" x14ac:dyDescent="0.25">
      <c r="C1176" s="4"/>
    </row>
    <row r="1177" spans="3:3" x14ac:dyDescent="0.25">
      <c r="C1177" s="4"/>
    </row>
    <row r="1178" spans="3:3" x14ac:dyDescent="0.25">
      <c r="C1178" s="4"/>
    </row>
    <row r="1179" spans="3:3" x14ac:dyDescent="0.25">
      <c r="C1179" s="4"/>
    </row>
    <row r="1180" spans="3:3" x14ac:dyDescent="0.25">
      <c r="C1180" s="4"/>
    </row>
    <row r="1181" spans="3:3" x14ac:dyDescent="0.25">
      <c r="C1181" s="4"/>
    </row>
    <row r="1182" spans="3:3" x14ac:dyDescent="0.25">
      <c r="C1182" s="4"/>
    </row>
    <row r="1183" spans="3:3" x14ac:dyDescent="0.25">
      <c r="C1183" s="4"/>
    </row>
    <row r="1184" spans="3:3" x14ac:dyDescent="0.25">
      <c r="C1184" s="4"/>
    </row>
    <row r="1185" spans="3:3" x14ac:dyDescent="0.25">
      <c r="C1185" s="4"/>
    </row>
    <row r="1186" spans="3:3" x14ac:dyDescent="0.25">
      <c r="C1186" s="4"/>
    </row>
    <row r="1187" spans="3:3" x14ac:dyDescent="0.25">
      <c r="C1187" s="4"/>
    </row>
    <row r="1188" spans="3:3" x14ac:dyDescent="0.25">
      <c r="C1188" s="4"/>
    </row>
    <row r="1189" spans="3:3" x14ac:dyDescent="0.25">
      <c r="C1189" s="4"/>
    </row>
    <row r="1190" spans="3:3" x14ac:dyDescent="0.25">
      <c r="C1190" s="4"/>
    </row>
    <row r="1191" spans="3:3" x14ac:dyDescent="0.25">
      <c r="C1191" s="4"/>
    </row>
    <row r="1192" spans="3:3" x14ac:dyDescent="0.25">
      <c r="C1192" s="4"/>
    </row>
    <row r="1193" spans="3:3" x14ac:dyDescent="0.25">
      <c r="C1193" s="4"/>
    </row>
    <row r="1194" spans="3:3" x14ac:dyDescent="0.25">
      <c r="C1194" s="4"/>
    </row>
    <row r="1195" spans="3:3" x14ac:dyDescent="0.25">
      <c r="C1195" s="4"/>
    </row>
    <row r="1196" spans="3:3" x14ac:dyDescent="0.25">
      <c r="C1196" s="4"/>
    </row>
    <row r="1197" spans="3:3" x14ac:dyDescent="0.25">
      <c r="C1197" s="4"/>
    </row>
    <row r="1198" spans="3:3" x14ac:dyDescent="0.25">
      <c r="C1198" s="4"/>
    </row>
    <row r="1199" spans="3:3" x14ac:dyDescent="0.25">
      <c r="C1199" s="4"/>
    </row>
    <row r="1200" spans="3:3" x14ac:dyDescent="0.25">
      <c r="C1200" s="4"/>
    </row>
    <row r="1201" spans="3:3" x14ac:dyDescent="0.25">
      <c r="C1201" s="4"/>
    </row>
    <row r="1202" spans="3:3" x14ac:dyDescent="0.25">
      <c r="C1202" s="4"/>
    </row>
    <row r="1203" spans="3:3" x14ac:dyDescent="0.25">
      <c r="C1203" s="4"/>
    </row>
    <row r="1204" spans="3:3" x14ac:dyDescent="0.25">
      <c r="C1204" s="4"/>
    </row>
  </sheetData>
  <hyperlinks>
    <hyperlink ref="A1" location="Overview!A1" display="Back to Overview" xr:uid="{00000000-0004-0000-0B00-000000000000}"/>
  </hyperlinks>
  <pageMargins left="0.74803149606299213" right="0.74803149606299213" top="0.98425196850393704" bottom="0.98425196850393704" header="0.51181102362204722" footer="0.51181102362204722"/>
  <pageSetup paperSize="9" scale="47" fitToHeight="0" orientation="portrait" r:id="rId1"/>
  <headerFooter differentFirst="1" scaleWithDoc="0">
    <firstHeader>&amp;LSSC TPP Unit Rate Lookup Table</firstHead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22"/>
  <sheetViews>
    <sheetView zoomScale="80" zoomScaleNormal="80" workbookViewId="0"/>
  </sheetViews>
  <sheetFormatPr defaultColWidth="27.6640625" defaultRowHeight="14.4" x14ac:dyDescent="0.35"/>
  <cols>
    <col min="1" max="1" width="41.44140625" style="137" customWidth="1"/>
    <col min="2" max="6" width="17.5546875" style="137" customWidth="1"/>
    <col min="7" max="16384" width="27.6640625" style="137"/>
  </cols>
  <sheetData>
    <row r="1" spans="1:6" x14ac:dyDescent="0.35">
      <c r="A1" s="190" t="s">
        <v>18</v>
      </c>
      <c r="B1" s="190"/>
    </row>
    <row r="2" spans="1:6" ht="36.75" customHeight="1" x14ac:dyDescent="0.35">
      <c r="A2" s="232" t="str">
        <f>Overview!B4&amp; " - Effective from "&amp;Overview!C4&amp;" - "&amp;Overview!E4&amp;" Residual Charging Bands"</f>
        <v>Fulcrum Electricity Assets Ltd - GSP_F - Effective from 2027/28 - Final Residual Charging Bands</v>
      </c>
      <c r="B2" s="233"/>
      <c r="C2" s="233"/>
      <c r="D2" s="233"/>
      <c r="E2" s="233"/>
      <c r="F2" s="234"/>
    </row>
    <row r="4" spans="1:6" ht="43.2" x14ac:dyDescent="0.35">
      <c r="A4" s="191" t="s">
        <v>562</v>
      </c>
      <c r="B4" s="191" t="s">
        <v>563</v>
      </c>
      <c r="C4" s="191" t="s">
        <v>564</v>
      </c>
      <c r="D4" s="191" t="s">
        <v>565</v>
      </c>
      <c r="E4" s="191" t="s">
        <v>566</v>
      </c>
      <c r="F4" s="158" t="s">
        <v>567</v>
      </c>
    </row>
    <row r="5" spans="1:6" ht="27" customHeight="1" x14ac:dyDescent="0.35">
      <c r="A5" s="192" t="s">
        <v>370</v>
      </c>
      <c r="B5" s="193" t="s">
        <v>568</v>
      </c>
      <c r="C5" s="193" t="s">
        <v>569</v>
      </c>
      <c r="D5" s="194" t="s">
        <v>569</v>
      </c>
      <c r="E5" s="194" t="s">
        <v>569</v>
      </c>
      <c r="F5" s="195">
        <v>22.144485669876545</v>
      </c>
    </row>
    <row r="6" spans="1:6" ht="27" customHeight="1" x14ac:dyDescent="0.35">
      <c r="A6" s="265" t="s">
        <v>570</v>
      </c>
      <c r="B6" s="193">
        <v>1</v>
      </c>
      <c r="C6" s="193" t="s">
        <v>571</v>
      </c>
      <c r="D6" s="196">
        <v>0</v>
      </c>
      <c r="E6" s="196">
        <v>3986</v>
      </c>
      <c r="F6" s="195">
        <v>24.0053325689044</v>
      </c>
    </row>
    <row r="7" spans="1:6" ht="27" customHeight="1" x14ac:dyDescent="0.35">
      <c r="A7" s="266"/>
      <c r="B7" s="193">
        <v>2</v>
      </c>
      <c r="C7" s="193" t="s">
        <v>571</v>
      </c>
      <c r="D7" s="196">
        <v>3986</v>
      </c>
      <c r="E7" s="196">
        <v>13677</v>
      </c>
      <c r="F7" s="195">
        <v>62.031362260761917</v>
      </c>
    </row>
    <row r="8" spans="1:6" ht="27" customHeight="1" x14ac:dyDescent="0.35">
      <c r="A8" s="266"/>
      <c r="B8" s="193">
        <v>3</v>
      </c>
      <c r="C8" s="193" t="s">
        <v>571</v>
      </c>
      <c r="D8" s="196">
        <v>13677</v>
      </c>
      <c r="E8" s="196">
        <v>27543</v>
      </c>
      <c r="F8" s="195">
        <v>132.41765261674641</v>
      </c>
    </row>
    <row r="9" spans="1:6" ht="27" customHeight="1" x14ac:dyDescent="0.35">
      <c r="A9" s="267"/>
      <c r="B9" s="193">
        <v>4</v>
      </c>
      <c r="C9" s="193" t="s">
        <v>571</v>
      </c>
      <c r="D9" s="196">
        <v>27543</v>
      </c>
      <c r="E9" s="196" t="s">
        <v>957</v>
      </c>
      <c r="F9" s="195">
        <v>358.64063738074611</v>
      </c>
    </row>
    <row r="10" spans="1:6" ht="27" customHeight="1" x14ac:dyDescent="0.35">
      <c r="A10" s="265" t="s">
        <v>572</v>
      </c>
      <c r="B10" s="193">
        <v>1</v>
      </c>
      <c r="C10" s="193" t="s">
        <v>573</v>
      </c>
      <c r="D10" s="196">
        <v>0</v>
      </c>
      <c r="E10" s="196">
        <v>90</v>
      </c>
      <c r="F10" s="195">
        <v>596.56010022150463</v>
      </c>
    </row>
    <row r="11" spans="1:6" ht="27" customHeight="1" x14ac:dyDescent="0.35">
      <c r="A11" s="266"/>
      <c r="B11" s="193">
        <v>2</v>
      </c>
      <c r="C11" s="193" t="s">
        <v>573</v>
      </c>
      <c r="D11" s="196">
        <v>90</v>
      </c>
      <c r="E11" s="196">
        <v>150</v>
      </c>
      <c r="F11" s="195">
        <v>1278.7102521817812</v>
      </c>
    </row>
    <row r="12" spans="1:6" ht="27" customHeight="1" x14ac:dyDescent="0.35">
      <c r="A12" s="266"/>
      <c r="B12" s="193">
        <v>3</v>
      </c>
      <c r="C12" s="193" t="s">
        <v>573</v>
      </c>
      <c r="D12" s="196">
        <v>150</v>
      </c>
      <c r="E12" s="196">
        <v>250</v>
      </c>
      <c r="F12" s="195">
        <v>2082.089548489826</v>
      </c>
    </row>
    <row r="13" spans="1:6" ht="27" customHeight="1" x14ac:dyDescent="0.35">
      <c r="A13" s="267"/>
      <c r="B13" s="193">
        <v>4</v>
      </c>
      <c r="C13" s="193" t="s">
        <v>573</v>
      </c>
      <c r="D13" s="196">
        <v>250</v>
      </c>
      <c r="E13" s="196" t="s">
        <v>957</v>
      </c>
      <c r="F13" s="195">
        <v>5456.6819024749948</v>
      </c>
    </row>
    <row r="14" spans="1:6" ht="27" customHeight="1" x14ac:dyDescent="0.35">
      <c r="A14" s="265" t="s">
        <v>574</v>
      </c>
      <c r="B14" s="193">
        <v>1</v>
      </c>
      <c r="C14" s="193" t="s">
        <v>573</v>
      </c>
      <c r="D14" s="196">
        <v>0</v>
      </c>
      <c r="E14" s="196">
        <v>500</v>
      </c>
      <c r="F14" s="195">
        <v>5043.8755689808504</v>
      </c>
    </row>
    <row r="15" spans="1:6" ht="27" customHeight="1" x14ac:dyDescent="0.35">
      <c r="A15" s="266"/>
      <c r="B15" s="193">
        <v>2</v>
      </c>
      <c r="C15" s="193" t="s">
        <v>573</v>
      </c>
      <c r="D15" s="196">
        <v>500</v>
      </c>
      <c r="E15" s="196">
        <v>1100</v>
      </c>
      <c r="F15" s="195">
        <v>12368.088982951997</v>
      </c>
    </row>
    <row r="16" spans="1:6" ht="27" customHeight="1" x14ac:dyDescent="0.35">
      <c r="A16" s="266"/>
      <c r="B16" s="193">
        <v>3</v>
      </c>
      <c r="C16" s="193" t="s">
        <v>573</v>
      </c>
      <c r="D16" s="196">
        <v>1100</v>
      </c>
      <c r="E16" s="196">
        <v>2000</v>
      </c>
      <c r="F16" s="195">
        <v>23322.087033972595</v>
      </c>
    </row>
    <row r="17" spans="1:6" ht="27" customHeight="1" x14ac:dyDescent="0.35">
      <c r="A17" s="267"/>
      <c r="B17" s="193">
        <v>4</v>
      </c>
      <c r="C17" s="193" t="s">
        <v>573</v>
      </c>
      <c r="D17" s="196">
        <v>2000</v>
      </c>
      <c r="E17" s="196" t="s">
        <v>957</v>
      </c>
      <c r="F17" s="195">
        <v>58851.456756608502</v>
      </c>
    </row>
    <row r="18" spans="1:6" ht="27" customHeight="1" x14ac:dyDescent="0.35">
      <c r="A18" s="268" t="s">
        <v>575</v>
      </c>
      <c r="B18" s="193">
        <v>1</v>
      </c>
      <c r="C18" s="193" t="s">
        <v>573</v>
      </c>
      <c r="D18" s="196">
        <v>0</v>
      </c>
      <c r="E18" s="196">
        <v>3500</v>
      </c>
      <c r="F18" s="195">
        <v>14673.328249486243</v>
      </c>
    </row>
    <row r="19" spans="1:6" ht="27" customHeight="1" x14ac:dyDescent="0.35">
      <c r="A19" s="269"/>
      <c r="B19" s="193">
        <v>2</v>
      </c>
      <c r="C19" s="193" t="s">
        <v>573</v>
      </c>
      <c r="D19" s="196">
        <v>3500</v>
      </c>
      <c r="E19" s="196">
        <v>11000</v>
      </c>
      <c r="F19" s="195">
        <v>32009.708447699733</v>
      </c>
    </row>
    <row r="20" spans="1:6" ht="27" customHeight="1" x14ac:dyDescent="0.35">
      <c r="A20" s="269"/>
      <c r="B20" s="193">
        <v>3</v>
      </c>
      <c r="C20" s="193" t="s">
        <v>573</v>
      </c>
      <c r="D20" s="196">
        <v>11000</v>
      </c>
      <c r="E20" s="196">
        <v>20000</v>
      </c>
      <c r="F20" s="195">
        <v>114582.33739773068</v>
      </c>
    </row>
    <row r="21" spans="1:6" ht="27" customHeight="1" x14ac:dyDescent="0.35">
      <c r="A21" s="270"/>
      <c r="B21" s="193">
        <v>4</v>
      </c>
      <c r="C21" s="193" t="s">
        <v>573</v>
      </c>
      <c r="D21" s="196">
        <v>20000</v>
      </c>
      <c r="E21" s="196" t="s">
        <v>957</v>
      </c>
      <c r="F21" s="195">
        <v>374666.69762017095</v>
      </c>
    </row>
    <row r="22" spans="1:6" ht="21.9" customHeight="1" x14ac:dyDescent="0.35">
      <c r="A22" s="137" t="s">
        <v>576</v>
      </c>
    </row>
  </sheetData>
  <mergeCells count="5">
    <mergeCell ref="A2:F2"/>
    <mergeCell ref="A6:A9"/>
    <mergeCell ref="A10:A13"/>
    <mergeCell ref="A14:A17"/>
    <mergeCell ref="A18:A21"/>
  </mergeCells>
  <hyperlinks>
    <hyperlink ref="A1" location="Overview!A1" display="Back to Overview" xr:uid="{00000000-0004-0000-0C00-000000000000}"/>
  </hyperlink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58AD7F-9D7F-42B4-8A4E-2CDFEC50EBD4}">
  <dimension ref="A1:F41"/>
  <sheetViews>
    <sheetView showGridLines="0" zoomScale="80" zoomScaleNormal="80" workbookViewId="0"/>
  </sheetViews>
  <sheetFormatPr defaultRowHeight="13.2" x14ac:dyDescent="0.25"/>
  <cols>
    <col min="1" max="1" width="52.6640625" customWidth="1"/>
    <col min="2" max="2" width="52" customWidth="1"/>
    <col min="3" max="3" width="26.88671875" bestFit="1" customWidth="1"/>
  </cols>
  <sheetData>
    <row r="1" spans="1:6" ht="14.4" x14ac:dyDescent="0.35">
      <c r="A1" s="199" t="s">
        <v>18</v>
      </c>
      <c r="B1" s="190"/>
      <c r="C1" s="137"/>
      <c r="D1" s="137"/>
      <c r="E1" s="137"/>
      <c r="F1" s="137"/>
    </row>
    <row r="2" spans="1:6" ht="42.75" customHeight="1" x14ac:dyDescent="0.25">
      <c r="A2" s="219" t="str">
        <f>Overview!B4&amp; " - Effective from "&amp;Overview!C4&amp;" -"&amp;" TNUoS Mapping"</f>
        <v>Fulcrum Electricity Assets Ltd - GSP_F - Effective from 2027/28 - TNUoS Mapping</v>
      </c>
      <c r="B2" s="219"/>
    </row>
    <row r="4" spans="1:6" ht="21.9" customHeight="1" x14ac:dyDescent="0.25">
      <c r="A4" s="191" t="s">
        <v>588</v>
      </c>
      <c r="B4" s="191" t="s">
        <v>589</v>
      </c>
    </row>
    <row r="5" spans="1:6" ht="21.9" customHeight="1" x14ac:dyDescent="0.25">
      <c r="A5" s="187" t="s">
        <v>590</v>
      </c>
      <c r="B5" s="188" t="s">
        <v>591</v>
      </c>
    </row>
    <row r="6" spans="1:6" ht="21.9" customHeight="1" x14ac:dyDescent="0.25">
      <c r="A6" s="200" t="s">
        <v>442</v>
      </c>
      <c r="B6" s="201" t="s">
        <v>592</v>
      </c>
    </row>
    <row r="7" spans="1:6" ht="21.9" customHeight="1" x14ac:dyDescent="0.25">
      <c r="A7" s="200" t="s">
        <v>593</v>
      </c>
      <c r="B7" s="201" t="str">
        <f>$B$6</f>
        <v>n/a (Non-Final Demand Site)</v>
      </c>
    </row>
    <row r="8" spans="1:6" ht="21.9" customHeight="1" x14ac:dyDescent="0.25">
      <c r="A8" s="187" t="s">
        <v>594</v>
      </c>
      <c r="B8" s="188" t="s">
        <v>595</v>
      </c>
    </row>
    <row r="9" spans="1:6" ht="21.9" customHeight="1" x14ac:dyDescent="0.25">
      <c r="A9" s="187" t="s">
        <v>596</v>
      </c>
      <c r="B9" s="188" t="s">
        <v>597</v>
      </c>
    </row>
    <row r="10" spans="1:6" ht="21.9" customHeight="1" x14ac:dyDescent="0.25">
      <c r="A10" s="187" t="s">
        <v>598</v>
      </c>
      <c r="B10" s="188" t="s">
        <v>599</v>
      </c>
    </row>
    <row r="11" spans="1:6" ht="21.9" customHeight="1" x14ac:dyDescent="0.25">
      <c r="A11" s="187" t="s">
        <v>600</v>
      </c>
      <c r="B11" s="188" t="s">
        <v>601</v>
      </c>
    </row>
    <row r="12" spans="1:6" ht="21.9" customHeight="1" x14ac:dyDescent="0.25">
      <c r="A12" s="200" t="s">
        <v>371</v>
      </c>
      <c r="B12" s="201" t="str">
        <f t="shared" ref="B12:B13" si="0">$B$6</f>
        <v>n/a (Non-Final Demand Site)</v>
      </c>
    </row>
    <row r="13" spans="1:6" ht="21.9" customHeight="1" x14ac:dyDescent="0.25">
      <c r="A13" s="200" t="s">
        <v>451</v>
      </c>
      <c r="B13" s="201" t="str">
        <f t="shared" si="0"/>
        <v>n/a (Non-Final Demand Site)</v>
      </c>
    </row>
    <row r="14" spans="1:6" ht="21.9" customHeight="1" x14ac:dyDescent="0.25">
      <c r="A14" s="187" t="s">
        <v>452</v>
      </c>
      <c r="B14" s="188" t="s">
        <v>602</v>
      </c>
    </row>
    <row r="15" spans="1:6" ht="21.9" customHeight="1" x14ac:dyDescent="0.25">
      <c r="A15" s="187" t="s">
        <v>453</v>
      </c>
      <c r="B15" s="188" t="s">
        <v>603</v>
      </c>
    </row>
    <row r="16" spans="1:6" ht="21.9" customHeight="1" x14ac:dyDescent="0.25">
      <c r="A16" s="187" t="s">
        <v>454</v>
      </c>
      <c r="B16" s="188" t="s">
        <v>604</v>
      </c>
    </row>
    <row r="17" spans="1:2" ht="21.9" customHeight="1" x14ac:dyDescent="0.25">
      <c r="A17" s="187" t="s">
        <v>455</v>
      </c>
      <c r="B17" s="188" t="s">
        <v>605</v>
      </c>
    </row>
    <row r="18" spans="1:2" ht="21.9" customHeight="1" x14ac:dyDescent="0.25">
      <c r="A18" s="200" t="s">
        <v>456</v>
      </c>
      <c r="B18" s="201" t="str">
        <f>$B$6</f>
        <v>n/a (Non-Final Demand Site)</v>
      </c>
    </row>
    <row r="19" spans="1:2" ht="21.9" customHeight="1" x14ac:dyDescent="0.25">
      <c r="A19" s="187" t="s">
        <v>457</v>
      </c>
      <c r="B19" s="188" t="s">
        <v>602</v>
      </c>
    </row>
    <row r="20" spans="1:2" ht="21.9" customHeight="1" x14ac:dyDescent="0.25">
      <c r="A20" s="187" t="s">
        <v>458</v>
      </c>
      <c r="B20" s="188" t="s">
        <v>603</v>
      </c>
    </row>
    <row r="21" spans="1:2" ht="21.9" customHeight="1" x14ac:dyDescent="0.25">
      <c r="A21" s="187" t="s">
        <v>459</v>
      </c>
      <c r="B21" s="188" t="s">
        <v>604</v>
      </c>
    </row>
    <row r="22" spans="1:2" ht="21.9" customHeight="1" x14ac:dyDescent="0.25">
      <c r="A22" s="187" t="s">
        <v>460</v>
      </c>
      <c r="B22" s="188" t="s">
        <v>605</v>
      </c>
    </row>
    <row r="23" spans="1:2" ht="21.9" customHeight="1" x14ac:dyDescent="0.25">
      <c r="A23" s="200" t="s">
        <v>461</v>
      </c>
      <c r="B23" s="201" t="str">
        <f>$B$6</f>
        <v>n/a (Non-Final Demand Site)</v>
      </c>
    </row>
    <row r="24" spans="1:2" ht="21.9" customHeight="1" x14ac:dyDescent="0.25">
      <c r="A24" s="187" t="s">
        <v>462</v>
      </c>
      <c r="B24" s="188" t="s">
        <v>606</v>
      </c>
    </row>
    <row r="25" spans="1:2" ht="21.9" customHeight="1" x14ac:dyDescent="0.25">
      <c r="A25" s="187" t="s">
        <v>463</v>
      </c>
      <c r="B25" s="188" t="s">
        <v>607</v>
      </c>
    </row>
    <row r="26" spans="1:2" ht="21.9" customHeight="1" x14ac:dyDescent="0.25">
      <c r="A26" s="187" t="s">
        <v>464</v>
      </c>
      <c r="B26" s="188" t="s">
        <v>608</v>
      </c>
    </row>
    <row r="27" spans="1:2" ht="21.9" customHeight="1" x14ac:dyDescent="0.25">
      <c r="A27" s="187" t="s">
        <v>465</v>
      </c>
      <c r="B27" s="188" t="s">
        <v>609</v>
      </c>
    </row>
    <row r="28" spans="1:2" ht="21.9" customHeight="1" x14ac:dyDescent="0.25">
      <c r="A28" s="200" t="s">
        <v>372</v>
      </c>
      <c r="B28" s="201" t="s">
        <v>610</v>
      </c>
    </row>
    <row r="29" spans="1:2" ht="21.9" customHeight="1" x14ac:dyDescent="0.25">
      <c r="A29" s="200" t="s">
        <v>373</v>
      </c>
      <c r="B29" s="201" t="str">
        <f t="shared" ref="B29:B37" si="1">$B$6</f>
        <v>n/a (Non-Final Demand Site)</v>
      </c>
    </row>
    <row r="30" spans="1:2" ht="21.9" customHeight="1" x14ac:dyDescent="0.25">
      <c r="A30" s="200" t="s">
        <v>374</v>
      </c>
      <c r="B30" s="201" t="str">
        <f t="shared" si="1"/>
        <v>n/a (Non-Final Demand Site)</v>
      </c>
    </row>
    <row r="31" spans="1:2" ht="21.9" customHeight="1" x14ac:dyDescent="0.25">
      <c r="A31" s="200" t="s">
        <v>375</v>
      </c>
      <c r="B31" s="201" t="str">
        <f t="shared" si="1"/>
        <v>n/a (Non-Final Demand Site)</v>
      </c>
    </row>
    <row r="32" spans="1:2" ht="21.9" customHeight="1" x14ac:dyDescent="0.25">
      <c r="A32" s="200" t="s">
        <v>376</v>
      </c>
      <c r="B32" s="201" t="str">
        <f t="shared" si="1"/>
        <v>n/a (Non-Final Demand Site)</v>
      </c>
    </row>
    <row r="33" spans="1:2" ht="21.9" customHeight="1" x14ac:dyDescent="0.25">
      <c r="A33" s="200" t="s">
        <v>377</v>
      </c>
      <c r="B33" s="201" t="str">
        <f t="shared" si="1"/>
        <v>n/a (Non-Final Demand Site)</v>
      </c>
    </row>
    <row r="34" spans="1:2" ht="21.9" customHeight="1" x14ac:dyDescent="0.25">
      <c r="A34" s="200" t="s">
        <v>378</v>
      </c>
      <c r="B34" s="201" t="str">
        <f t="shared" si="1"/>
        <v>n/a (Non-Final Demand Site)</v>
      </c>
    </row>
    <row r="35" spans="1:2" ht="21.9" customHeight="1" x14ac:dyDescent="0.25">
      <c r="A35" s="200" t="s">
        <v>379</v>
      </c>
      <c r="B35" s="201" t="str">
        <f t="shared" si="1"/>
        <v>n/a (Non-Final Demand Site)</v>
      </c>
    </row>
    <row r="36" spans="1:2" ht="21.9" customHeight="1" x14ac:dyDescent="0.25">
      <c r="A36" s="200" t="s">
        <v>380</v>
      </c>
      <c r="B36" s="201" t="str">
        <f t="shared" si="1"/>
        <v>n/a (Non-Final Demand Site)</v>
      </c>
    </row>
    <row r="37" spans="1:2" ht="21.9" customHeight="1" x14ac:dyDescent="0.25">
      <c r="A37" s="200" t="s">
        <v>611</v>
      </c>
      <c r="B37" s="201" t="str">
        <f t="shared" si="1"/>
        <v>n/a (Non-Final Demand Site)</v>
      </c>
    </row>
    <row r="38" spans="1:2" ht="21.9" customHeight="1" x14ac:dyDescent="0.25">
      <c r="A38" s="187" t="s">
        <v>612</v>
      </c>
      <c r="B38" s="188" t="s">
        <v>613</v>
      </c>
    </row>
    <row r="39" spans="1:2" ht="21.9" customHeight="1" x14ac:dyDescent="0.25">
      <c r="A39" s="187" t="s">
        <v>614</v>
      </c>
      <c r="B39" s="188" t="s">
        <v>615</v>
      </c>
    </row>
    <row r="40" spans="1:2" ht="21.9" customHeight="1" x14ac:dyDescent="0.25">
      <c r="A40" s="187" t="s">
        <v>616</v>
      </c>
      <c r="B40" s="188" t="s">
        <v>617</v>
      </c>
    </row>
    <row r="41" spans="1:2" ht="21.9" customHeight="1" x14ac:dyDescent="0.25">
      <c r="A41" s="187" t="s">
        <v>618</v>
      </c>
      <c r="B41" s="188" t="s">
        <v>619</v>
      </c>
    </row>
  </sheetData>
  <mergeCells count="1">
    <mergeCell ref="A2:B2"/>
  </mergeCells>
  <hyperlinks>
    <hyperlink ref="A1" location="Overview!A1" display="Back to Overview" xr:uid="{8F188BDB-17A6-4CC3-8AE8-E759795B915E}"/>
  </hyperlink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EX24"/>
  <sheetViews>
    <sheetView topLeftCell="A3" zoomScale="80" zoomScaleNormal="80" workbookViewId="0"/>
  </sheetViews>
  <sheetFormatPr defaultColWidth="9.109375" defaultRowHeight="13.2" x14ac:dyDescent="0.25"/>
  <cols>
    <col min="1" max="1" width="2.44140625" customWidth="1"/>
    <col min="2" max="2" width="33.6640625" customWidth="1"/>
    <col min="3" max="4" width="14.109375" customWidth="1"/>
    <col min="5" max="9" width="12.109375" customWidth="1"/>
    <col min="10" max="10" width="5.5546875" customWidth="1"/>
    <col min="11" max="11" width="5.33203125" customWidth="1"/>
    <col min="12" max="12" width="35.33203125" customWidth="1"/>
    <col min="13" max="20" width="11.6640625" customWidth="1"/>
    <col min="28" max="28" width="25" bestFit="1" customWidth="1"/>
    <col min="29" max="29" width="14.5546875" bestFit="1" customWidth="1"/>
    <col min="37" max="37" width="8.88671875" customWidth="1"/>
  </cols>
  <sheetData>
    <row r="1" spans="1:154" x14ac:dyDescent="0.25">
      <c r="B1" s="18" t="s">
        <v>18</v>
      </c>
    </row>
    <row r="2" spans="1:154" s="23" customFormat="1" ht="21.75" customHeight="1" x14ac:dyDescent="0.25">
      <c r="B2" s="275" t="str">
        <f>Overview!B4&amp; " - Effective from "&amp;Overview!D4&amp;" - "&amp;Overview!E4</f>
        <v>Fulcrum Electricity Assets Ltd - GSP_F - Effective from 1 April 2027 - Final</v>
      </c>
      <c r="C2" s="276"/>
      <c r="D2" s="276"/>
      <c r="E2" s="276"/>
      <c r="F2" s="276"/>
      <c r="G2" s="276"/>
      <c r="H2" s="276"/>
      <c r="I2" s="276"/>
      <c r="J2" s="276"/>
      <c r="K2" s="276"/>
      <c r="L2" s="276"/>
      <c r="M2" s="276"/>
      <c r="N2" s="276"/>
      <c r="O2" s="276"/>
      <c r="P2" s="276"/>
      <c r="Q2" s="276"/>
      <c r="R2" s="276"/>
      <c r="S2" s="276"/>
      <c r="T2" s="277"/>
      <c r="U2"/>
      <c r="V2"/>
      <c r="W2"/>
      <c r="X2"/>
      <c r="Y2"/>
      <c r="Z2"/>
      <c r="AA2"/>
      <c r="AB2"/>
      <c r="AC2"/>
      <c r="AD2"/>
      <c r="AE2"/>
      <c r="AF2"/>
      <c r="AG2"/>
      <c r="AH2"/>
      <c r="AI2"/>
      <c r="AJ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row>
    <row r="3" spans="1:154" s="25" customFormat="1" ht="9" customHeight="1" x14ac:dyDescent="0.25">
      <c r="A3" s="24"/>
      <c r="B3" s="24"/>
      <c r="C3" s="24"/>
      <c r="D3" s="24"/>
      <c r="E3" s="24"/>
      <c r="F3" s="24"/>
      <c r="G3" s="24"/>
      <c r="H3" s="24"/>
      <c r="I3" s="24"/>
      <c r="J3" s="24"/>
      <c r="K3" s="24"/>
      <c r="L3"/>
      <c r="M3"/>
      <c r="N3"/>
      <c r="O3"/>
      <c r="P3"/>
      <c r="Q3"/>
      <c r="R3"/>
      <c r="S3"/>
      <c r="T3"/>
      <c r="U3"/>
      <c r="V3"/>
      <c r="W3"/>
      <c r="X3"/>
      <c r="Y3"/>
      <c r="Z3"/>
      <c r="AA3"/>
      <c r="AB3"/>
      <c r="AC3"/>
      <c r="AD3"/>
      <c r="AE3"/>
      <c r="AF3"/>
      <c r="AG3"/>
      <c r="AH3"/>
      <c r="AI3"/>
      <c r="AJ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row>
    <row r="4" spans="1:154" ht="26.25" customHeight="1" x14ac:dyDescent="0.25">
      <c r="B4" s="278" t="s">
        <v>394</v>
      </c>
      <c r="C4" s="279"/>
      <c r="D4" s="279"/>
      <c r="E4" s="279"/>
      <c r="F4" s="279"/>
      <c r="G4" s="279"/>
      <c r="H4" s="279"/>
      <c r="I4" s="280"/>
      <c r="L4" s="278" t="s">
        <v>395</v>
      </c>
      <c r="M4" s="279"/>
      <c r="N4" s="279"/>
      <c r="O4" s="279"/>
      <c r="P4" s="279"/>
      <c r="Q4" s="279"/>
      <c r="R4" s="279"/>
      <c r="S4" s="279"/>
      <c r="T4" s="280"/>
    </row>
    <row r="5" spans="1:154" ht="18" customHeight="1" x14ac:dyDescent="0.25">
      <c r="B5" s="271" t="s">
        <v>326</v>
      </c>
      <c r="C5" s="271"/>
      <c r="D5" s="271"/>
      <c r="E5" s="271"/>
      <c r="F5" s="271"/>
      <c r="G5" s="271"/>
      <c r="H5" s="271"/>
      <c r="I5" s="271"/>
      <c r="L5" s="271" t="s">
        <v>328</v>
      </c>
      <c r="M5" s="271"/>
      <c r="N5" s="271"/>
      <c r="O5" s="271"/>
      <c r="P5" s="271"/>
      <c r="Q5" s="271"/>
      <c r="R5" s="271"/>
      <c r="S5" s="271"/>
      <c r="T5" s="271"/>
    </row>
    <row r="6" spans="1:154" s="26" customFormat="1" ht="27.75" customHeight="1" x14ac:dyDescent="0.25">
      <c r="B6" s="281" t="s">
        <v>332</v>
      </c>
      <c r="C6" s="281"/>
      <c r="D6" s="281"/>
      <c r="E6" s="281"/>
      <c r="F6" s="281"/>
      <c r="G6" s="281"/>
      <c r="H6" s="281"/>
      <c r="I6" s="281"/>
      <c r="L6" s="281" t="s">
        <v>333</v>
      </c>
      <c r="M6" s="281"/>
      <c r="N6" s="281"/>
      <c r="O6" s="281"/>
      <c r="P6" s="281"/>
      <c r="Q6" s="281"/>
      <c r="R6" s="281"/>
      <c r="S6" s="281"/>
      <c r="T6" s="281"/>
      <c r="AB6"/>
      <c r="AC6"/>
      <c r="AD6"/>
      <c r="AE6"/>
      <c r="AF6"/>
      <c r="AG6"/>
      <c r="AH6"/>
      <c r="AI6"/>
    </row>
    <row r="7" spans="1:154" ht="18" customHeight="1" x14ac:dyDescent="0.25">
      <c r="B7" s="271" t="s">
        <v>327</v>
      </c>
      <c r="C7" s="271"/>
      <c r="D7" s="271"/>
      <c r="E7" s="271"/>
      <c r="F7" s="271"/>
      <c r="G7" s="271"/>
      <c r="H7" s="271"/>
      <c r="I7" s="271"/>
      <c r="L7" s="271" t="s">
        <v>329</v>
      </c>
      <c r="M7" s="271"/>
      <c r="N7" s="271"/>
      <c r="O7" s="271"/>
      <c r="P7" s="271"/>
      <c r="Q7" s="271"/>
      <c r="R7" s="271"/>
      <c r="S7" s="271"/>
      <c r="T7" s="271"/>
    </row>
    <row r="8" spans="1:154" ht="8.25" customHeight="1" x14ac:dyDescent="0.25"/>
    <row r="9" spans="1:154" ht="72" customHeight="1" x14ac:dyDescent="0.25">
      <c r="B9" s="27" t="s">
        <v>330</v>
      </c>
      <c r="C9" s="28" t="str">
        <f>'Annex 1 LV, HV and UMS charges'!D11</f>
        <v>Red/black unit charge
p/kWh</v>
      </c>
      <c r="D9" s="28" t="str">
        <f>'Annex 1 LV, HV and UMS charges'!E11</f>
        <v>Amber/yellow unit charge
p/kWh</v>
      </c>
      <c r="E9" s="28" t="str">
        <f>'Annex 1 LV, HV and UMS charges'!F11</f>
        <v>Green unit charge
p/kWh</v>
      </c>
      <c r="F9" s="28" t="str">
        <f>'Annex 1 LV, HV and UMS charges'!G11</f>
        <v>Fixed charge p/MPAN/day</v>
      </c>
      <c r="G9" s="28" t="str">
        <f>'Annex 1 LV, HV and UMS charges'!H11</f>
        <v>Capacity charge p/kVA/day</v>
      </c>
      <c r="H9" s="28" t="str">
        <f>'Annex 1 LV, HV and UMS charges'!I11</f>
        <v>Exceeded capacity charge
p/kVA/day</v>
      </c>
      <c r="I9" s="28" t="str">
        <f>'Annex 1 LV, HV and UMS charges'!J11</f>
        <v>Reactive power charge
p/kVArh</v>
      </c>
      <c r="L9" s="27" t="s">
        <v>331</v>
      </c>
      <c r="M9" s="38" t="str">
        <f>'Annex 2 Designated EHV charges'!I9</f>
        <v>Import
Super Red
unit charge
(p/kWh)</v>
      </c>
      <c r="N9" s="38" t="str">
        <f>'Annex 2 Designated EHV charges'!J9</f>
        <v>Import
fixed charge
(p/day)</v>
      </c>
      <c r="O9" s="38" t="str">
        <f>'Annex 2 Designated EHV charges'!K9</f>
        <v>Import
capacity charge
(p/kVA/day)</v>
      </c>
      <c r="P9" s="38" t="str">
        <f>'Annex 2 Designated EHV charges'!L9</f>
        <v>Import
exceeded capacity charge
(p/kVA/day)</v>
      </c>
      <c r="Q9" s="38" t="str">
        <f>'Annex 2 Designated EHV charges'!M9</f>
        <v>Export
Super Red
unit charge
(p/kWh)</v>
      </c>
      <c r="R9" s="38" t="str">
        <f>'Annex 2 Designated EHV charges'!N9</f>
        <v>Export
fixed charge
(p/day)</v>
      </c>
      <c r="S9" s="38" t="str">
        <f>'Annex 2 Designated EHV charges'!O9</f>
        <v>Export
capacity charge
(p/kVA/day)</v>
      </c>
      <c r="T9" s="38" t="str">
        <f>'Annex 2 Designated EHV charges'!P9</f>
        <v>Export
exceeded capacity charge
(p/kVA/day)</v>
      </c>
    </row>
    <row r="10" spans="1:154" ht="30" customHeight="1" x14ac:dyDescent="0.25">
      <c r="B10" s="20"/>
      <c r="C10" s="46" t="str">
        <f>IFERROR(VLOOKUP($B$10,'Annex 1 LV, HV and UMS charges'!$A:$K,4,FALSE),"")</f>
        <v/>
      </c>
      <c r="D10" s="47" t="str">
        <f>IFERROR(VLOOKUP($B$10,'Annex 1 LV, HV and UMS charges'!$A:$K,5,FALSE),"")</f>
        <v/>
      </c>
      <c r="E10" s="47" t="str">
        <f>IFERROR(VLOOKUP($B$10,'Annex 1 LV, HV and UMS charges'!$A:$K,6,FALSE),"")</f>
        <v/>
      </c>
      <c r="F10" s="48" t="str">
        <f>IFERROR(VLOOKUP($B$10,'Annex 1 LV, HV and UMS charges'!$A:$K,7,FALSE),"")</f>
        <v/>
      </c>
      <c r="G10" s="48" t="str">
        <f>IFERROR(VLOOKUP($B$10,'Annex 1 LV, HV and UMS charges'!$A:$K,8,FALSE),"")</f>
        <v/>
      </c>
      <c r="H10" s="48" t="str">
        <f>IFERROR(VLOOKUP($B$10,'Annex 1 LV, HV and UMS charges'!$A:$K,9,FALSE),"")</f>
        <v/>
      </c>
      <c r="I10" s="48" t="str">
        <f>IFERROR(VLOOKUP($B$10,'Annex 1 LV, HV and UMS charges'!$A:$K,10,FALSE),"")</f>
        <v/>
      </c>
      <c r="L10" s="20"/>
      <c r="M10" s="48" t="str">
        <f>IFERROR(VLOOKUP($L$10,'Annex 2 Designated EHV charges'!$G:$P,3,FALSE),"")</f>
        <v/>
      </c>
      <c r="N10" s="48" t="str">
        <f>IFERROR(VLOOKUP($L$10,'Annex 2 Designated EHV charges'!$G:$P,4,FALSE),"")</f>
        <v/>
      </c>
      <c r="O10" s="48" t="str">
        <f>IFERROR(VLOOKUP($L$10,'Annex 2 Designated EHV charges'!$G:$P,5,FALSE),"")</f>
        <v/>
      </c>
      <c r="P10" s="48" t="str">
        <f>IFERROR(VLOOKUP($L$10,'Annex 2 Designated EHV charges'!$G:$P,6,FALSE),"")</f>
        <v/>
      </c>
      <c r="Q10" s="49" t="str">
        <f>IFERROR(VLOOKUP($L$10,'Annex 2 Designated EHV charges'!$G:$P,7,FALSE),"")</f>
        <v/>
      </c>
      <c r="R10" s="49" t="str">
        <f>IFERROR(VLOOKUP($L$10,'Annex 2 Designated EHV charges'!$G:$P,8,FALSE),"")</f>
        <v/>
      </c>
      <c r="S10" s="49" t="str">
        <f>IFERROR(VLOOKUP($L$10,'Annex 2 Designated EHV charges'!$G:$P,9,FALSE),"")</f>
        <v/>
      </c>
      <c r="T10" s="49" t="str">
        <f>IFERROR(VLOOKUP($L$10,'Annex 2 Designated EHV charges'!$G:$P,10,FALSE),"")</f>
        <v/>
      </c>
    </row>
    <row r="11" spans="1:154" ht="7.5" customHeight="1" x14ac:dyDescent="0.25"/>
    <row r="12" spans="1:154" ht="88.5" customHeight="1" x14ac:dyDescent="0.25">
      <c r="B12" s="30" t="s">
        <v>296</v>
      </c>
      <c r="C12" s="28" t="str">
        <f>C9</f>
        <v>Red/black unit charge
p/kWh</v>
      </c>
      <c r="D12" s="28" t="str">
        <f>D9</f>
        <v>Amber/yellow unit charge
p/kWh</v>
      </c>
      <c r="E12" s="28" t="str">
        <f>E9</f>
        <v>Green unit charge
p/kWh</v>
      </c>
      <c r="F12" s="28" t="s">
        <v>297</v>
      </c>
      <c r="G12" s="28" t="s">
        <v>294</v>
      </c>
      <c r="H12" s="28" t="s">
        <v>359</v>
      </c>
      <c r="I12" s="28" t="s">
        <v>295</v>
      </c>
      <c r="L12" s="30" t="s">
        <v>296</v>
      </c>
      <c r="M12" s="28" t="s">
        <v>316</v>
      </c>
      <c r="N12" s="28" t="s">
        <v>297</v>
      </c>
      <c r="O12" s="28" t="s">
        <v>312</v>
      </c>
      <c r="P12" s="28" t="s">
        <v>359</v>
      </c>
      <c r="Q12" s="29" t="s">
        <v>314</v>
      </c>
      <c r="R12" s="29" t="s">
        <v>297</v>
      </c>
      <c r="S12" s="29" t="s">
        <v>313</v>
      </c>
      <c r="T12" s="29" t="s">
        <v>359</v>
      </c>
    </row>
    <row r="13" spans="1:154" ht="30" customHeight="1" x14ac:dyDescent="0.25">
      <c r="B13" s="31" t="s">
        <v>298</v>
      </c>
      <c r="C13" s="50"/>
      <c r="D13" s="50"/>
      <c r="E13" s="50"/>
      <c r="F13" s="50"/>
      <c r="G13" s="50"/>
      <c r="H13" s="50"/>
      <c r="I13" s="50"/>
      <c r="L13" s="31" t="s">
        <v>298</v>
      </c>
      <c r="M13" s="51"/>
      <c r="N13" s="51"/>
      <c r="O13" s="51"/>
      <c r="P13" s="51"/>
      <c r="Q13" s="52"/>
      <c r="R13" s="52">
        <f>N13</f>
        <v>0</v>
      </c>
      <c r="S13" s="52"/>
      <c r="T13" s="52"/>
    </row>
    <row r="14" spans="1:154" ht="30" customHeight="1" x14ac:dyDescent="0.25">
      <c r="B14" s="32" t="s">
        <v>300</v>
      </c>
      <c r="C14" s="21">
        <f t="shared" ref="C14:I14" si="0">C13</f>
        <v>0</v>
      </c>
      <c r="D14" s="21">
        <f t="shared" si="0"/>
        <v>0</v>
      </c>
      <c r="E14" s="21">
        <f t="shared" si="0"/>
        <v>0</v>
      </c>
      <c r="F14" s="21">
        <f t="shared" si="0"/>
        <v>0</v>
      </c>
      <c r="G14" s="21">
        <f t="shared" si="0"/>
        <v>0</v>
      </c>
      <c r="H14" s="21">
        <f t="shared" si="0"/>
        <v>0</v>
      </c>
      <c r="I14" s="21">
        <f t="shared" si="0"/>
        <v>0</v>
      </c>
      <c r="L14" s="32" t="s">
        <v>300</v>
      </c>
      <c r="M14" s="21">
        <f>M13</f>
        <v>0</v>
      </c>
      <c r="N14" s="21">
        <f t="shared" ref="N14:T14" si="1">N13</f>
        <v>0</v>
      </c>
      <c r="O14" s="21">
        <f t="shared" si="1"/>
        <v>0</v>
      </c>
      <c r="P14" s="21">
        <f t="shared" si="1"/>
        <v>0</v>
      </c>
      <c r="Q14" s="22">
        <f t="shared" si="1"/>
        <v>0</v>
      </c>
      <c r="R14" s="22">
        <f t="shared" si="1"/>
        <v>0</v>
      </c>
      <c r="S14" s="22">
        <f t="shared" si="1"/>
        <v>0</v>
      </c>
      <c r="T14" s="22">
        <f t="shared" si="1"/>
        <v>0</v>
      </c>
    </row>
    <row r="15" spans="1:154" ht="7.5" customHeight="1" x14ac:dyDescent="0.25"/>
    <row r="16" spans="1:154" ht="63.75" customHeight="1" x14ac:dyDescent="0.25">
      <c r="B16" s="30" t="s">
        <v>299</v>
      </c>
      <c r="C16" s="28" t="s">
        <v>309</v>
      </c>
      <c r="D16" s="28" t="s">
        <v>310</v>
      </c>
      <c r="E16" s="28" t="s">
        <v>311</v>
      </c>
      <c r="F16" s="28" t="s">
        <v>305</v>
      </c>
      <c r="G16" s="28" t="s">
        <v>304</v>
      </c>
      <c r="H16" s="28" t="s">
        <v>360</v>
      </c>
      <c r="I16" s="28" t="s">
        <v>303</v>
      </c>
      <c r="L16" s="30" t="s">
        <v>299</v>
      </c>
      <c r="M16" s="28" t="s">
        <v>317</v>
      </c>
      <c r="N16" s="28" t="s">
        <v>315</v>
      </c>
      <c r="O16" s="28" t="s">
        <v>320</v>
      </c>
      <c r="P16" s="28" t="s">
        <v>361</v>
      </c>
      <c r="Q16" s="29" t="s">
        <v>318</v>
      </c>
      <c r="R16" s="29" t="s">
        <v>319</v>
      </c>
      <c r="S16" s="29" t="s">
        <v>321</v>
      </c>
      <c r="T16" s="29" t="s">
        <v>362</v>
      </c>
    </row>
    <row r="17" spans="2:20" ht="30" customHeight="1" x14ac:dyDescent="0.25">
      <c r="B17" s="31" t="s">
        <v>301</v>
      </c>
      <c r="C17" s="53" t="str">
        <f>IFERROR(C10*C13/100,"")</f>
        <v/>
      </c>
      <c r="D17" s="53" t="str">
        <f t="shared" ref="D17:I17" si="2">IFERROR(D10*D13/100,"")</f>
        <v/>
      </c>
      <c r="E17" s="53" t="str">
        <f t="shared" si="2"/>
        <v/>
      </c>
      <c r="F17" s="53" t="str">
        <f t="shared" si="2"/>
        <v/>
      </c>
      <c r="G17" s="53" t="str">
        <f>IFERROR(G10*G13*F13/100,"")</f>
        <v/>
      </c>
      <c r="H17" s="53" t="str">
        <f>IFERROR(H10*H13*F13/100,"")</f>
        <v/>
      </c>
      <c r="I17" s="53" t="str">
        <f t="shared" si="2"/>
        <v/>
      </c>
      <c r="L17" s="33" t="s">
        <v>301</v>
      </c>
      <c r="M17" s="53" t="str">
        <f>IFERROR(M10*M13/100,"")</f>
        <v/>
      </c>
      <c r="N17" s="53" t="str">
        <f>IFERROR(N10*N13/100,"")</f>
        <v/>
      </c>
      <c r="O17" s="53" t="str">
        <f>IFERROR(O10*O13*N13/100,"")</f>
        <v/>
      </c>
      <c r="P17" s="53" t="str">
        <f>IFERROR(P10*P13*N13/100,"")</f>
        <v/>
      </c>
      <c r="Q17" s="54" t="str">
        <f>IFERROR(Q10*Q13/100,"")</f>
        <v/>
      </c>
      <c r="R17" s="54" t="str">
        <f>IFERROR(R10*R13/100,"")</f>
        <v/>
      </c>
      <c r="S17" s="54" t="str">
        <f>IFERROR(S10*S13*R13/100,"")</f>
        <v/>
      </c>
      <c r="T17" s="54" t="str">
        <f>IFERROR(T10*T13*R13/100,"")</f>
        <v/>
      </c>
    </row>
    <row r="18" spans="2:20" ht="30" customHeight="1" x14ac:dyDescent="0.25">
      <c r="B18" s="32" t="s">
        <v>302</v>
      </c>
      <c r="C18" s="36" t="str">
        <f>IFERROR(C10*C14/100,"")</f>
        <v/>
      </c>
      <c r="D18" s="36" t="str">
        <f t="shared" ref="D18:I18" si="3">IFERROR(D10*D14/100,"")</f>
        <v/>
      </c>
      <c r="E18" s="36" t="str">
        <f t="shared" si="3"/>
        <v/>
      </c>
      <c r="F18" s="36" t="str">
        <f t="shared" si="3"/>
        <v/>
      </c>
      <c r="G18" s="36" t="str">
        <f>IFERROR(G10*G14*F14/100,"")</f>
        <v/>
      </c>
      <c r="H18" s="36" t="str">
        <f>IFERROR(H10*H14*F14/100,"")</f>
        <v/>
      </c>
      <c r="I18" s="36" t="str">
        <f t="shared" si="3"/>
        <v/>
      </c>
      <c r="L18" s="34" t="s">
        <v>302</v>
      </c>
      <c r="M18" s="36" t="str">
        <f>IFERROR(M10*M14/100,"")</f>
        <v/>
      </c>
      <c r="N18" s="36" t="str">
        <f>IFERROR(N10*N14/100,"")</f>
        <v/>
      </c>
      <c r="O18" s="36" t="str">
        <f>IFERROR(O10*O14*N14/100,"")</f>
        <v/>
      </c>
      <c r="P18" s="36" t="str">
        <f>IFERROR(P10*P14*N14/100,"")</f>
        <v/>
      </c>
      <c r="Q18" s="37" t="str">
        <f>IFERROR(Q10*Q14/100,"")</f>
        <v/>
      </c>
      <c r="R18" s="37" t="str">
        <f>IFERROR(R10*R14/100,"")</f>
        <v/>
      </c>
      <c r="S18" s="37" t="str">
        <f>IFERROR(S10*S14*R14/100,"")</f>
        <v/>
      </c>
      <c r="T18" s="37" t="str">
        <f>IFERROR(T10*T14*R14/100,"")</f>
        <v/>
      </c>
    </row>
    <row r="19" spans="2:20" ht="7.5" customHeight="1" x14ac:dyDescent="0.25"/>
    <row r="20" spans="2:20" ht="39.75" customHeight="1" x14ac:dyDescent="0.25">
      <c r="C20" s="35" t="s">
        <v>306</v>
      </c>
      <c r="M20" s="28" t="s">
        <v>322</v>
      </c>
      <c r="N20" s="29" t="s">
        <v>323</v>
      </c>
    </row>
    <row r="21" spans="2:20" ht="30" customHeight="1" x14ac:dyDescent="0.25">
      <c r="B21" s="31" t="s">
        <v>301</v>
      </c>
      <c r="C21" s="53">
        <f>SUM(C17:I17)</f>
        <v>0</v>
      </c>
      <c r="L21" s="31" t="s">
        <v>301</v>
      </c>
      <c r="M21" s="53">
        <f>SUM(M17:P17)</f>
        <v>0</v>
      </c>
      <c r="N21" s="54">
        <f>SUM(Q17:T17)</f>
        <v>0</v>
      </c>
    </row>
    <row r="22" spans="2:20" ht="30" customHeight="1" x14ac:dyDescent="0.25">
      <c r="B22" s="32" t="s">
        <v>302</v>
      </c>
      <c r="C22" s="36">
        <f>SUM(C18:I18)</f>
        <v>0</v>
      </c>
      <c r="L22" s="32" t="s">
        <v>302</v>
      </c>
      <c r="M22" s="36">
        <f>SUM(M18:P18)</f>
        <v>0</v>
      </c>
      <c r="N22" s="37">
        <f>SUM(Q18:T18)</f>
        <v>0</v>
      </c>
    </row>
    <row r="24" spans="2:20" ht="30.75" customHeight="1" x14ac:dyDescent="0.25">
      <c r="B24" s="272" t="s">
        <v>324</v>
      </c>
      <c r="C24" s="273"/>
      <c r="D24" s="274"/>
      <c r="L24" s="272" t="s">
        <v>325</v>
      </c>
      <c r="M24" s="273"/>
      <c r="N24" s="274"/>
    </row>
  </sheetData>
  <dataConsolidate/>
  <mergeCells count="11">
    <mergeCell ref="B7:I7"/>
    <mergeCell ref="L7:T7"/>
    <mergeCell ref="B24:D24"/>
    <mergeCell ref="L24:N24"/>
    <mergeCell ref="B2:T2"/>
    <mergeCell ref="B4:I4"/>
    <mergeCell ref="L4:T4"/>
    <mergeCell ref="B5:I5"/>
    <mergeCell ref="L5:T5"/>
    <mergeCell ref="B6:I6"/>
    <mergeCell ref="L6:T6"/>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10:T10 Q12:T14 Q16:T18">
    <cfRule type="expression" dxfId="0" priority="1">
      <formula>$T$10=0</formula>
    </cfRule>
  </conditionalFormatting>
  <hyperlinks>
    <hyperlink ref="B1" location="Overview!A1" display="Back to Overview" xr:uid="{00000000-0004-0000-0D00-000000000000}"/>
  </hyperlinks>
  <pageMargins left="0.70866141732283472" right="0.70866141732283472" top="0.74803149606299213" bottom="0.74803149606299213" header="0.31496062992125984" footer="0.31496062992125984"/>
  <pageSetup paperSize="9" scale="30" orientation="landscape" r:id="rId1"/>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Tariff selection" prompt="Choose tariff from drop down list" xr:uid="{00000000-0002-0000-0D00-000000000000}">
          <x14:formula1>
            <xm:f>'Annex 1 LV, HV and UMS charges'!$A$12:$A$43</xm:f>
          </x14:formula1>
          <xm:sqref>B10</xm:sqref>
        </x14:dataValidation>
        <x14:dataValidation type="list" errorStyle="information" allowBlank="1" showInputMessage="1" showErrorMessage="1" promptTitle="Choose site" prompt="Select the EHV site that you would like to calculate charges." xr:uid="{00000000-0002-0000-0D00-000001000000}">
          <x14:formula1>
            <xm:f>'Annex 2 Designated EHV charges'!$G$10:$G$81</xm:f>
          </x14:formula1>
          <xm:sqref>L10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M43"/>
  <sheetViews>
    <sheetView topLeftCell="A19" zoomScale="80" zoomScaleNormal="80" zoomScaleSheetLayoutView="100" workbookViewId="0">
      <selection activeCell="B12" sqref="B12:B43"/>
    </sheetView>
  </sheetViews>
  <sheetFormatPr defaultColWidth="9.109375" defaultRowHeight="27.75" customHeight="1" x14ac:dyDescent="0.35"/>
  <cols>
    <col min="1" max="1" width="49" style="58" bestFit="1" customWidth="1"/>
    <col min="2" max="2" width="17.5546875" style="92" customWidth="1"/>
    <col min="3" max="3" width="7.5546875" style="58" customWidth="1"/>
    <col min="4" max="4" width="17.5546875" style="58" customWidth="1"/>
    <col min="5" max="7" width="17.5546875" style="92" customWidth="1"/>
    <col min="8" max="9" width="17.5546875" style="93" customWidth="1"/>
    <col min="10" max="10" width="17.5546875" style="94" customWidth="1"/>
    <col min="11" max="11" width="17.5546875" style="95" customWidth="1"/>
    <col min="12" max="12" width="1.44140625" style="61" customWidth="1"/>
    <col min="13" max="13" width="15.5546875" style="61" customWidth="1"/>
    <col min="14" max="16384" width="9.109375" style="58"/>
  </cols>
  <sheetData>
    <row r="1" spans="1:13" ht="27.75" customHeight="1" x14ac:dyDescent="0.25">
      <c r="A1" s="59" t="s">
        <v>18</v>
      </c>
      <c r="B1" s="213"/>
      <c r="C1" s="214"/>
      <c r="D1" s="214"/>
      <c r="E1" s="212"/>
      <c r="F1" s="212"/>
      <c r="G1" s="212"/>
      <c r="H1" s="212"/>
      <c r="I1" s="212"/>
      <c r="J1" s="212"/>
      <c r="K1" s="212"/>
      <c r="L1" s="202"/>
      <c r="M1" s="202"/>
    </row>
    <row r="2" spans="1:13" ht="27" customHeight="1" x14ac:dyDescent="0.35">
      <c r="A2" s="219" t="str">
        <f>Overview!B4&amp; " - Effective from "&amp;Overview!D4&amp;" - "&amp;Overview!E4&amp;" LV and HV charges"</f>
        <v>Fulcrum Electricity Assets Ltd - GSP_F - Effective from 1 April 2027 - Final LV and HV charges</v>
      </c>
      <c r="B2" s="219"/>
      <c r="C2" s="219"/>
      <c r="D2" s="219"/>
      <c r="E2" s="219"/>
      <c r="F2" s="219"/>
      <c r="G2" s="219"/>
      <c r="H2" s="219"/>
      <c r="I2" s="219"/>
      <c r="J2" s="219"/>
      <c r="K2" s="219"/>
    </row>
    <row r="3" spans="1:13" s="64" customFormat="1" ht="15" customHeight="1" x14ac:dyDescent="0.35">
      <c r="A3" s="62"/>
      <c r="B3" s="62"/>
      <c r="C3" s="62"/>
      <c r="D3" s="62"/>
      <c r="E3" s="62"/>
      <c r="F3" s="62"/>
      <c r="G3" s="62"/>
      <c r="H3" s="62"/>
      <c r="I3" s="62"/>
      <c r="J3" s="62"/>
      <c r="K3" s="62"/>
      <c r="L3" s="63"/>
      <c r="M3" s="63"/>
    </row>
    <row r="4" spans="1:13" ht="27" customHeight="1" x14ac:dyDescent="0.35">
      <c r="A4" s="219" t="s">
        <v>381</v>
      </c>
      <c r="B4" s="219"/>
      <c r="C4" s="219"/>
      <c r="D4" s="219"/>
      <c r="E4" s="219"/>
      <c r="F4" s="62"/>
      <c r="G4" s="219" t="s">
        <v>382</v>
      </c>
      <c r="H4" s="219"/>
      <c r="I4" s="219"/>
      <c r="J4" s="219"/>
      <c r="K4" s="219"/>
    </row>
    <row r="5" spans="1:13" ht="28.5" customHeight="1" x14ac:dyDescent="0.35">
      <c r="A5" s="65" t="s">
        <v>12</v>
      </c>
      <c r="B5" s="66" t="s">
        <v>275</v>
      </c>
      <c r="C5" s="220" t="s">
        <v>276</v>
      </c>
      <c r="D5" s="221"/>
      <c r="E5" s="67" t="s">
        <v>277</v>
      </c>
      <c r="F5" s="62"/>
      <c r="G5" s="223"/>
      <c r="H5" s="224"/>
      <c r="I5" s="68" t="s">
        <v>281</v>
      </c>
      <c r="J5" s="69" t="s">
        <v>282</v>
      </c>
      <c r="K5" s="67" t="s">
        <v>277</v>
      </c>
      <c r="L5" s="62"/>
    </row>
    <row r="6" spans="1:13" ht="65.25" customHeight="1" x14ac:dyDescent="0.35">
      <c r="A6" s="70" t="s">
        <v>278</v>
      </c>
      <c r="B6" s="71" t="s">
        <v>680</v>
      </c>
      <c r="C6" s="222" t="s">
        <v>681</v>
      </c>
      <c r="D6" s="222"/>
      <c r="E6" s="71" t="s">
        <v>682</v>
      </c>
      <c r="F6" s="62"/>
      <c r="G6" s="211" t="s">
        <v>279</v>
      </c>
      <c r="H6" s="211"/>
      <c r="I6" s="71" t="s">
        <v>680</v>
      </c>
      <c r="J6" s="72" t="s">
        <v>681</v>
      </c>
      <c r="K6" s="72" t="s">
        <v>682</v>
      </c>
      <c r="L6" s="62"/>
    </row>
    <row r="7" spans="1:13" ht="65.25" customHeight="1" x14ac:dyDescent="0.35">
      <c r="A7" s="70" t="s">
        <v>14</v>
      </c>
      <c r="B7" s="73">
        <v>0</v>
      </c>
      <c r="C7" s="225">
        <v>0</v>
      </c>
      <c r="D7" s="226"/>
      <c r="E7" s="71" t="s">
        <v>683</v>
      </c>
      <c r="F7" s="62"/>
      <c r="G7" s="211" t="s">
        <v>369</v>
      </c>
      <c r="H7" s="211"/>
      <c r="I7" s="73">
        <v>0</v>
      </c>
      <c r="J7" s="72" t="s">
        <v>685</v>
      </c>
      <c r="K7" s="72" t="s">
        <v>682</v>
      </c>
      <c r="L7" s="62"/>
    </row>
    <row r="8" spans="1:13" ht="65.25" customHeight="1" x14ac:dyDescent="0.35">
      <c r="A8" s="74" t="s">
        <v>13</v>
      </c>
      <c r="B8" s="215" t="s">
        <v>684</v>
      </c>
      <c r="C8" s="216"/>
      <c r="D8" s="216"/>
      <c r="E8" s="217"/>
      <c r="F8" s="62"/>
      <c r="G8" s="211" t="s">
        <v>293</v>
      </c>
      <c r="H8" s="211"/>
      <c r="I8" s="73">
        <v>0</v>
      </c>
      <c r="J8" s="73">
        <v>0</v>
      </c>
      <c r="K8" s="72" t="s">
        <v>683</v>
      </c>
      <c r="L8" s="62"/>
    </row>
    <row r="9" spans="1:13" s="64" customFormat="1" ht="27" customHeight="1" x14ac:dyDescent="0.35">
      <c r="A9" s="62"/>
      <c r="B9" s="62"/>
      <c r="C9" s="62"/>
      <c r="D9" s="62"/>
      <c r="E9" s="62"/>
      <c r="F9" s="62"/>
      <c r="G9" s="218" t="s">
        <v>13</v>
      </c>
      <c r="H9" s="218"/>
      <c r="I9" s="215" t="s">
        <v>684</v>
      </c>
      <c r="J9" s="216"/>
      <c r="K9" s="217"/>
      <c r="L9" s="63"/>
      <c r="M9" s="63"/>
    </row>
    <row r="10" spans="1:13" s="64" customFormat="1" ht="18" x14ac:dyDescent="0.35">
      <c r="A10" s="62"/>
      <c r="B10" s="62"/>
      <c r="C10" s="62"/>
      <c r="D10" s="62"/>
      <c r="E10" s="62"/>
      <c r="F10" s="62"/>
      <c r="G10" s="62"/>
      <c r="H10" s="62"/>
      <c r="I10" s="62"/>
      <c r="J10" s="62"/>
      <c r="K10" s="62"/>
      <c r="L10" s="63"/>
      <c r="M10" s="63"/>
    </row>
    <row r="11" spans="1:13" ht="78.75" customHeight="1" x14ac:dyDescent="0.35">
      <c r="A11" s="75" t="s">
        <v>355</v>
      </c>
      <c r="B11" s="76" t="s">
        <v>22</v>
      </c>
      <c r="C11" s="76" t="s">
        <v>23</v>
      </c>
      <c r="D11" s="77" t="s">
        <v>383</v>
      </c>
      <c r="E11" s="77" t="s">
        <v>384</v>
      </c>
      <c r="F11" s="77" t="s">
        <v>385</v>
      </c>
      <c r="G11" s="76" t="s">
        <v>24</v>
      </c>
      <c r="H11" s="76" t="s">
        <v>25</v>
      </c>
      <c r="I11" s="75" t="s">
        <v>356</v>
      </c>
      <c r="J11" s="76" t="s">
        <v>256</v>
      </c>
      <c r="K11" s="76" t="s">
        <v>0</v>
      </c>
    </row>
    <row r="12" spans="1:13" ht="32.25" customHeight="1" x14ac:dyDescent="0.35">
      <c r="A12" s="78" t="s">
        <v>590</v>
      </c>
      <c r="B12" s="79" t="s">
        <v>959</v>
      </c>
      <c r="C12" s="80" t="s">
        <v>444</v>
      </c>
      <c r="D12" s="81">
        <v>11.471</v>
      </c>
      <c r="E12" s="82">
        <v>1.853</v>
      </c>
      <c r="F12" s="83">
        <v>0.314</v>
      </c>
      <c r="G12" s="84">
        <v>22.05</v>
      </c>
      <c r="H12" s="85">
        <v>0</v>
      </c>
      <c r="I12" s="85">
        <v>0</v>
      </c>
      <c r="J12" s="86">
        <v>0</v>
      </c>
      <c r="K12" s="79"/>
    </row>
    <row r="13" spans="1:13" ht="32.25" customHeight="1" x14ac:dyDescent="0.35">
      <c r="A13" s="78" t="s">
        <v>442</v>
      </c>
      <c r="B13" s="79" t="s">
        <v>960</v>
      </c>
      <c r="C13" s="80">
        <v>2</v>
      </c>
      <c r="D13" s="81">
        <v>11.471</v>
      </c>
      <c r="E13" s="82">
        <v>1.853</v>
      </c>
      <c r="F13" s="83">
        <v>0.314</v>
      </c>
      <c r="G13" s="85">
        <v>0</v>
      </c>
      <c r="H13" s="85">
        <v>0</v>
      </c>
      <c r="I13" s="85">
        <v>0</v>
      </c>
      <c r="J13" s="86">
        <v>0</v>
      </c>
      <c r="K13" s="79"/>
    </row>
    <row r="14" spans="1:13" ht="32.25" customHeight="1" x14ac:dyDescent="0.35">
      <c r="A14" s="78" t="s">
        <v>593</v>
      </c>
      <c r="B14" s="79" t="s">
        <v>961</v>
      </c>
      <c r="C14" s="80" t="s">
        <v>445</v>
      </c>
      <c r="D14" s="81">
        <v>12.211</v>
      </c>
      <c r="E14" s="82">
        <v>1.9730000000000001</v>
      </c>
      <c r="F14" s="83">
        <v>0.33400000000000002</v>
      </c>
      <c r="G14" s="84">
        <v>14.72</v>
      </c>
      <c r="H14" s="85">
        <v>0</v>
      </c>
      <c r="I14" s="85">
        <v>0</v>
      </c>
      <c r="J14" s="86">
        <v>0</v>
      </c>
      <c r="K14" s="79"/>
    </row>
    <row r="15" spans="1:13" ht="32.25" customHeight="1" x14ac:dyDescent="0.35">
      <c r="A15" s="78" t="s">
        <v>594</v>
      </c>
      <c r="B15" s="79" t="s">
        <v>962</v>
      </c>
      <c r="C15" s="80" t="s">
        <v>445</v>
      </c>
      <c r="D15" s="81">
        <v>12.211</v>
      </c>
      <c r="E15" s="82">
        <v>1.9730000000000001</v>
      </c>
      <c r="F15" s="83">
        <v>0.33400000000000002</v>
      </c>
      <c r="G15" s="84">
        <v>21.28</v>
      </c>
      <c r="H15" s="85">
        <v>0</v>
      </c>
      <c r="I15" s="85">
        <v>0</v>
      </c>
      <c r="J15" s="86">
        <v>0</v>
      </c>
      <c r="K15" s="79"/>
    </row>
    <row r="16" spans="1:13" ht="32.25" customHeight="1" x14ac:dyDescent="0.35">
      <c r="A16" s="78" t="s">
        <v>596</v>
      </c>
      <c r="B16" s="79" t="s">
        <v>963</v>
      </c>
      <c r="C16" s="80" t="s">
        <v>445</v>
      </c>
      <c r="D16" s="81">
        <v>12.211</v>
      </c>
      <c r="E16" s="82">
        <v>1.9730000000000001</v>
      </c>
      <c r="F16" s="83">
        <v>0.33400000000000002</v>
      </c>
      <c r="G16" s="84">
        <v>31.67</v>
      </c>
      <c r="H16" s="85">
        <v>0</v>
      </c>
      <c r="I16" s="85">
        <v>0</v>
      </c>
      <c r="J16" s="86">
        <v>0</v>
      </c>
      <c r="K16" s="79"/>
    </row>
    <row r="17" spans="1:11" ht="32.25" customHeight="1" x14ac:dyDescent="0.35">
      <c r="A17" s="78" t="s">
        <v>598</v>
      </c>
      <c r="B17" s="79" t="s">
        <v>964</v>
      </c>
      <c r="C17" s="80" t="s">
        <v>445</v>
      </c>
      <c r="D17" s="81">
        <v>12.211</v>
      </c>
      <c r="E17" s="82">
        <v>1.9730000000000001</v>
      </c>
      <c r="F17" s="83">
        <v>0.33400000000000002</v>
      </c>
      <c r="G17" s="84">
        <v>50.9</v>
      </c>
      <c r="H17" s="85">
        <v>0</v>
      </c>
      <c r="I17" s="85">
        <v>0</v>
      </c>
      <c r="J17" s="86">
        <v>0</v>
      </c>
      <c r="K17" s="79"/>
    </row>
    <row r="18" spans="1:11" ht="32.25" customHeight="1" x14ac:dyDescent="0.35">
      <c r="A18" s="78" t="s">
        <v>600</v>
      </c>
      <c r="B18" s="79" t="s">
        <v>965</v>
      </c>
      <c r="C18" s="80" t="s">
        <v>445</v>
      </c>
      <c r="D18" s="81">
        <v>12.211</v>
      </c>
      <c r="E18" s="82">
        <v>1.9730000000000001</v>
      </c>
      <c r="F18" s="83">
        <v>0.33400000000000002</v>
      </c>
      <c r="G18" s="84">
        <v>112.71</v>
      </c>
      <c r="H18" s="85">
        <v>0</v>
      </c>
      <c r="I18" s="85">
        <v>0</v>
      </c>
      <c r="J18" s="86">
        <v>0</v>
      </c>
      <c r="K18" s="79"/>
    </row>
    <row r="19" spans="1:11" ht="32.25" customHeight="1" x14ac:dyDescent="0.35">
      <c r="A19" s="78" t="s">
        <v>371</v>
      </c>
      <c r="B19" s="79" t="s">
        <v>966</v>
      </c>
      <c r="C19" s="80">
        <v>4</v>
      </c>
      <c r="D19" s="81">
        <v>12.211</v>
      </c>
      <c r="E19" s="82">
        <v>1.9730000000000001</v>
      </c>
      <c r="F19" s="83">
        <v>0.33400000000000002</v>
      </c>
      <c r="G19" s="85">
        <v>0</v>
      </c>
      <c r="H19" s="85">
        <v>0</v>
      </c>
      <c r="I19" s="85">
        <v>0</v>
      </c>
      <c r="J19" s="86">
        <v>0</v>
      </c>
      <c r="K19" s="79"/>
    </row>
    <row r="20" spans="1:11" ht="32.25" customHeight="1" x14ac:dyDescent="0.35">
      <c r="A20" s="78" t="s">
        <v>451</v>
      </c>
      <c r="B20" s="79" t="s">
        <v>967</v>
      </c>
      <c r="C20" s="80">
        <v>0</v>
      </c>
      <c r="D20" s="81">
        <v>8.5419999999999998</v>
      </c>
      <c r="E20" s="82">
        <v>1.3240000000000001</v>
      </c>
      <c r="F20" s="83">
        <v>0.22700000000000001</v>
      </c>
      <c r="G20" s="84">
        <v>14.96</v>
      </c>
      <c r="H20" s="84">
        <v>5.65</v>
      </c>
      <c r="I20" s="87">
        <v>5.65</v>
      </c>
      <c r="J20" s="88">
        <v>0.153</v>
      </c>
      <c r="K20" s="79"/>
    </row>
    <row r="21" spans="1:11" ht="32.25" customHeight="1" x14ac:dyDescent="0.35">
      <c r="A21" s="78" t="s">
        <v>452</v>
      </c>
      <c r="B21" s="79" t="s">
        <v>968</v>
      </c>
      <c r="C21" s="80">
        <v>0</v>
      </c>
      <c r="D21" s="81">
        <v>8.5419999999999998</v>
      </c>
      <c r="E21" s="82">
        <v>1.3240000000000001</v>
      </c>
      <c r="F21" s="83">
        <v>0.22700000000000001</v>
      </c>
      <c r="G21" s="84">
        <v>177.95</v>
      </c>
      <c r="H21" s="84">
        <v>5.65</v>
      </c>
      <c r="I21" s="87">
        <v>5.65</v>
      </c>
      <c r="J21" s="88">
        <v>0.153</v>
      </c>
      <c r="K21" s="79"/>
    </row>
    <row r="22" spans="1:11" ht="32.25" customHeight="1" x14ac:dyDescent="0.35">
      <c r="A22" s="78" t="s">
        <v>453</v>
      </c>
      <c r="B22" s="79" t="s">
        <v>969</v>
      </c>
      <c r="C22" s="80">
        <v>0</v>
      </c>
      <c r="D22" s="81">
        <v>8.5419999999999998</v>
      </c>
      <c r="E22" s="82">
        <v>1.3240000000000001</v>
      </c>
      <c r="F22" s="83">
        <v>0.22700000000000001</v>
      </c>
      <c r="G22" s="84">
        <v>364.33</v>
      </c>
      <c r="H22" s="84">
        <v>5.65</v>
      </c>
      <c r="I22" s="87">
        <v>5.65</v>
      </c>
      <c r="J22" s="88">
        <v>0.153</v>
      </c>
      <c r="K22" s="79"/>
    </row>
    <row r="23" spans="1:11" ht="32.25" customHeight="1" x14ac:dyDescent="0.35">
      <c r="A23" s="78" t="s">
        <v>454</v>
      </c>
      <c r="B23" s="79" t="s">
        <v>970</v>
      </c>
      <c r="C23" s="80">
        <v>0</v>
      </c>
      <c r="D23" s="81">
        <v>8.5419999999999998</v>
      </c>
      <c r="E23" s="82">
        <v>1.3240000000000001</v>
      </c>
      <c r="F23" s="83">
        <v>0.22700000000000001</v>
      </c>
      <c r="G23" s="84">
        <v>583.83000000000004</v>
      </c>
      <c r="H23" s="84">
        <v>5.65</v>
      </c>
      <c r="I23" s="87">
        <v>5.65</v>
      </c>
      <c r="J23" s="88">
        <v>0.153</v>
      </c>
      <c r="K23" s="79"/>
    </row>
    <row r="24" spans="1:11" ht="32.25" customHeight="1" x14ac:dyDescent="0.35">
      <c r="A24" s="78" t="s">
        <v>455</v>
      </c>
      <c r="B24" s="79" t="s">
        <v>971</v>
      </c>
      <c r="C24" s="80">
        <v>0</v>
      </c>
      <c r="D24" s="81">
        <v>8.5419999999999998</v>
      </c>
      <c r="E24" s="82">
        <v>1.3240000000000001</v>
      </c>
      <c r="F24" s="83">
        <v>0.22700000000000001</v>
      </c>
      <c r="G24" s="84">
        <v>1505.85</v>
      </c>
      <c r="H24" s="84">
        <v>5.65</v>
      </c>
      <c r="I24" s="87">
        <v>5.65</v>
      </c>
      <c r="J24" s="88">
        <v>0.153</v>
      </c>
      <c r="K24" s="79"/>
    </row>
    <row r="25" spans="1:11" ht="32.25" customHeight="1" x14ac:dyDescent="0.35">
      <c r="A25" s="78" t="s">
        <v>456</v>
      </c>
      <c r="B25" s="79" t="s">
        <v>972</v>
      </c>
      <c r="C25" s="80">
        <v>0</v>
      </c>
      <c r="D25" s="81">
        <v>4.8220000000000001</v>
      </c>
      <c r="E25" s="82">
        <v>0.65900000000000003</v>
      </c>
      <c r="F25" s="83">
        <v>0.11899999999999999</v>
      </c>
      <c r="G25" s="84">
        <v>14.96</v>
      </c>
      <c r="H25" s="84">
        <v>5.29</v>
      </c>
      <c r="I25" s="87">
        <v>5.29</v>
      </c>
      <c r="J25" s="88">
        <v>8.2000000000000003E-2</v>
      </c>
      <c r="K25" s="79"/>
    </row>
    <row r="26" spans="1:11" ht="32.25" customHeight="1" x14ac:dyDescent="0.35">
      <c r="A26" s="78" t="s">
        <v>457</v>
      </c>
      <c r="B26" s="79" t="s">
        <v>973</v>
      </c>
      <c r="C26" s="80">
        <v>0</v>
      </c>
      <c r="D26" s="81">
        <v>4.8220000000000001</v>
      </c>
      <c r="E26" s="82">
        <v>0.65900000000000003</v>
      </c>
      <c r="F26" s="83">
        <v>0.11899999999999999</v>
      </c>
      <c r="G26" s="84">
        <v>177.95</v>
      </c>
      <c r="H26" s="84">
        <v>5.29</v>
      </c>
      <c r="I26" s="87">
        <v>5.29</v>
      </c>
      <c r="J26" s="88">
        <v>8.2000000000000003E-2</v>
      </c>
      <c r="K26" s="79"/>
    </row>
    <row r="27" spans="1:11" ht="32.25" customHeight="1" x14ac:dyDescent="0.35">
      <c r="A27" s="78" t="s">
        <v>458</v>
      </c>
      <c r="B27" s="79" t="s">
        <v>974</v>
      </c>
      <c r="C27" s="80">
        <v>0</v>
      </c>
      <c r="D27" s="81">
        <v>4.8220000000000001</v>
      </c>
      <c r="E27" s="82">
        <v>0.65900000000000003</v>
      </c>
      <c r="F27" s="83">
        <v>0.11899999999999999</v>
      </c>
      <c r="G27" s="84">
        <v>364.33</v>
      </c>
      <c r="H27" s="84">
        <v>5.29</v>
      </c>
      <c r="I27" s="87">
        <v>5.29</v>
      </c>
      <c r="J27" s="88">
        <v>8.2000000000000003E-2</v>
      </c>
      <c r="K27" s="79"/>
    </row>
    <row r="28" spans="1:11" ht="27.75" customHeight="1" x14ac:dyDescent="0.35">
      <c r="A28" s="78" t="s">
        <v>459</v>
      </c>
      <c r="B28" s="79" t="s">
        <v>975</v>
      </c>
      <c r="C28" s="80">
        <v>0</v>
      </c>
      <c r="D28" s="81">
        <v>4.8220000000000001</v>
      </c>
      <c r="E28" s="82">
        <v>0.65900000000000003</v>
      </c>
      <c r="F28" s="83">
        <v>0.11899999999999999</v>
      </c>
      <c r="G28" s="84">
        <v>583.83000000000004</v>
      </c>
      <c r="H28" s="84">
        <v>5.29</v>
      </c>
      <c r="I28" s="87">
        <v>5.29</v>
      </c>
      <c r="J28" s="88">
        <v>8.2000000000000003E-2</v>
      </c>
      <c r="K28" s="79"/>
    </row>
    <row r="29" spans="1:11" ht="27.75" customHeight="1" x14ac:dyDescent="0.35">
      <c r="A29" s="78" t="s">
        <v>460</v>
      </c>
      <c r="B29" s="79" t="s">
        <v>976</v>
      </c>
      <c r="C29" s="80">
        <v>0</v>
      </c>
      <c r="D29" s="81">
        <v>4.8220000000000001</v>
      </c>
      <c r="E29" s="82">
        <v>0.65900000000000003</v>
      </c>
      <c r="F29" s="83">
        <v>0.11899999999999999</v>
      </c>
      <c r="G29" s="84">
        <v>1505.85</v>
      </c>
      <c r="H29" s="84">
        <v>5.29</v>
      </c>
      <c r="I29" s="87">
        <v>5.29</v>
      </c>
      <c r="J29" s="88">
        <v>8.2000000000000003E-2</v>
      </c>
      <c r="K29" s="79"/>
    </row>
    <row r="30" spans="1:11" ht="27.75" customHeight="1" x14ac:dyDescent="0.35">
      <c r="A30" s="78" t="s">
        <v>461</v>
      </c>
      <c r="B30" s="79" t="s">
        <v>977</v>
      </c>
      <c r="C30" s="80">
        <v>0</v>
      </c>
      <c r="D30" s="81">
        <v>3.5579999999999998</v>
      </c>
      <c r="E30" s="82">
        <v>0.432</v>
      </c>
      <c r="F30" s="83">
        <v>8.1000000000000003E-2</v>
      </c>
      <c r="G30" s="84">
        <v>310.63</v>
      </c>
      <c r="H30" s="84">
        <v>5.95</v>
      </c>
      <c r="I30" s="87">
        <v>5.95</v>
      </c>
      <c r="J30" s="88">
        <v>5.8999999999999997E-2</v>
      </c>
      <c r="K30" s="79"/>
    </row>
    <row r="31" spans="1:11" ht="27.75" customHeight="1" x14ac:dyDescent="0.35">
      <c r="A31" s="78" t="s">
        <v>462</v>
      </c>
      <c r="B31" s="79" t="s">
        <v>978</v>
      </c>
      <c r="C31" s="80">
        <v>0</v>
      </c>
      <c r="D31" s="81">
        <v>3.5579999999999998</v>
      </c>
      <c r="E31" s="82">
        <v>0.432</v>
      </c>
      <c r="F31" s="83">
        <v>8.1000000000000003E-2</v>
      </c>
      <c r="G31" s="84">
        <v>1688.73</v>
      </c>
      <c r="H31" s="84">
        <v>5.95</v>
      </c>
      <c r="I31" s="87">
        <v>5.95</v>
      </c>
      <c r="J31" s="88">
        <v>5.8999999999999997E-2</v>
      </c>
      <c r="K31" s="79"/>
    </row>
    <row r="32" spans="1:11" ht="27.75" customHeight="1" x14ac:dyDescent="0.35">
      <c r="A32" s="78" t="s">
        <v>463</v>
      </c>
      <c r="B32" s="79" t="s">
        <v>979</v>
      </c>
      <c r="C32" s="80">
        <v>0</v>
      </c>
      <c r="D32" s="81">
        <v>3.5579999999999998</v>
      </c>
      <c r="E32" s="82">
        <v>0.432</v>
      </c>
      <c r="F32" s="83">
        <v>8.1000000000000003E-2</v>
      </c>
      <c r="G32" s="84">
        <v>3689.89</v>
      </c>
      <c r="H32" s="84">
        <v>5.95</v>
      </c>
      <c r="I32" s="87">
        <v>5.95</v>
      </c>
      <c r="J32" s="88">
        <v>5.8999999999999997E-2</v>
      </c>
      <c r="K32" s="79"/>
    </row>
    <row r="33" spans="1:11" ht="27.75" customHeight="1" x14ac:dyDescent="0.35">
      <c r="A33" s="78" t="s">
        <v>464</v>
      </c>
      <c r="B33" s="79" t="s">
        <v>980</v>
      </c>
      <c r="C33" s="80">
        <v>0</v>
      </c>
      <c r="D33" s="81">
        <v>3.5579999999999998</v>
      </c>
      <c r="E33" s="82">
        <v>0.432</v>
      </c>
      <c r="F33" s="83">
        <v>8.1000000000000003E-2</v>
      </c>
      <c r="G33" s="84">
        <v>6682.78</v>
      </c>
      <c r="H33" s="84">
        <v>5.95</v>
      </c>
      <c r="I33" s="87">
        <v>5.95</v>
      </c>
      <c r="J33" s="88">
        <v>5.8999999999999997E-2</v>
      </c>
      <c r="K33" s="79"/>
    </row>
    <row r="34" spans="1:11" ht="27.75" customHeight="1" x14ac:dyDescent="0.35">
      <c r="A34" s="78" t="s">
        <v>465</v>
      </c>
      <c r="B34" s="79" t="s">
        <v>981</v>
      </c>
      <c r="C34" s="80">
        <v>0</v>
      </c>
      <c r="D34" s="81">
        <v>3.5579999999999998</v>
      </c>
      <c r="E34" s="82">
        <v>0.432</v>
      </c>
      <c r="F34" s="83">
        <v>8.1000000000000003E-2</v>
      </c>
      <c r="G34" s="84">
        <v>16390.259999999998</v>
      </c>
      <c r="H34" s="84">
        <v>5.95</v>
      </c>
      <c r="I34" s="87">
        <v>5.95</v>
      </c>
      <c r="J34" s="88">
        <v>5.8999999999999997E-2</v>
      </c>
      <c r="K34" s="79"/>
    </row>
    <row r="35" spans="1:11" ht="27.75" customHeight="1" x14ac:dyDescent="0.35">
      <c r="A35" s="78" t="s">
        <v>372</v>
      </c>
      <c r="B35" s="79" t="s">
        <v>982</v>
      </c>
      <c r="C35" s="80" t="s">
        <v>446</v>
      </c>
      <c r="D35" s="89">
        <v>32.941000000000003</v>
      </c>
      <c r="E35" s="90">
        <v>2.258</v>
      </c>
      <c r="F35" s="91">
        <v>1.0409999999999999</v>
      </c>
      <c r="G35" s="85">
        <v>0</v>
      </c>
      <c r="H35" s="85">
        <v>0</v>
      </c>
      <c r="I35" s="85">
        <v>0</v>
      </c>
      <c r="J35" s="86">
        <v>0</v>
      </c>
      <c r="K35" s="79"/>
    </row>
    <row r="36" spans="1:11" ht="27.75" customHeight="1" x14ac:dyDescent="0.35">
      <c r="A36" s="78" t="s">
        <v>373</v>
      </c>
      <c r="B36" s="79" t="s">
        <v>983</v>
      </c>
      <c r="C36" s="80">
        <v>0</v>
      </c>
      <c r="D36" s="81">
        <v>-7.7190000000000003</v>
      </c>
      <c r="E36" s="82">
        <v>-1.2470000000000001</v>
      </c>
      <c r="F36" s="83">
        <v>-0.21099999999999999</v>
      </c>
      <c r="G36" s="85">
        <v>0</v>
      </c>
      <c r="H36" s="85">
        <v>0</v>
      </c>
      <c r="I36" s="85">
        <v>0</v>
      </c>
      <c r="J36" s="86">
        <v>0</v>
      </c>
      <c r="K36" s="79"/>
    </row>
    <row r="37" spans="1:11" ht="27.75" customHeight="1" x14ac:dyDescent="0.35">
      <c r="A37" s="78" t="s">
        <v>374</v>
      </c>
      <c r="B37" s="79" t="s">
        <v>984</v>
      </c>
      <c r="C37" s="80">
        <v>0</v>
      </c>
      <c r="D37" s="81">
        <v>-6.5</v>
      </c>
      <c r="E37" s="82">
        <v>-1.026</v>
      </c>
      <c r="F37" s="83">
        <v>-0.17499999999999999</v>
      </c>
      <c r="G37" s="85">
        <v>0</v>
      </c>
      <c r="H37" s="85">
        <v>0</v>
      </c>
      <c r="I37" s="85">
        <v>0</v>
      </c>
      <c r="J37" s="86">
        <v>0</v>
      </c>
      <c r="K37" s="79"/>
    </row>
    <row r="38" spans="1:11" ht="27.75" customHeight="1" x14ac:dyDescent="0.35">
      <c r="A38" s="78" t="s">
        <v>375</v>
      </c>
      <c r="B38" s="79" t="s">
        <v>985</v>
      </c>
      <c r="C38" s="80">
        <v>0</v>
      </c>
      <c r="D38" s="81">
        <v>-7.7190000000000003</v>
      </c>
      <c r="E38" s="82">
        <v>-1.2470000000000001</v>
      </c>
      <c r="F38" s="83">
        <v>-0.21099999999999999</v>
      </c>
      <c r="G38" s="85">
        <v>0</v>
      </c>
      <c r="H38" s="85">
        <v>0</v>
      </c>
      <c r="I38" s="85">
        <v>0</v>
      </c>
      <c r="J38" s="88">
        <v>0.122</v>
      </c>
      <c r="K38" s="79"/>
    </row>
    <row r="39" spans="1:11" ht="27.75" customHeight="1" x14ac:dyDescent="0.35">
      <c r="A39" s="78" t="s">
        <v>376</v>
      </c>
      <c r="B39" s="79" t="s">
        <v>986</v>
      </c>
      <c r="C39" s="80">
        <v>0</v>
      </c>
      <c r="D39" s="81">
        <v>-7.7190000000000003</v>
      </c>
      <c r="E39" s="82">
        <v>-1.2470000000000001</v>
      </c>
      <c r="F39" s="83">
        <v>-0.21099999999999999</v>
      </c>
      <c r="G39" s="85">
        <v>0</v>
      </c>
      <c r="H39" s="85">
        <v>0</v>
      </c>
      <c r="I39" s="85">
        <v>0</v>
      </c>
      <c r="J39" s="86">
        <v>0</v>
      </c>
      <c r="K39" s="79"/>
    </row>
    <row r="40" spans="1:11" ht="27.75" customHeight="1" x14ac:dyDescent="0.35">
      <c r="A40" s="78" t="s">
        <v>377</v>
      </c>
      <c r="B40" s="79">
        <v>552</v>
      </c>
      <c r="C40" s="80">
        <v>0</v>
      </c>
      <c r="D40" s="81">
        <v>-6.5</v>
      </c>
      <c r="E40" s="82">
        <v>-1.026</v>
      </c>
      <c r="F40" s="83">
        <v>-0.17499999999999999</v>
      </c>
      <c r="G40" s="85">
        <v>0</v>
      </c>
      <c r="H40" s="85">
        <v>0</v>
      </c>
      <c r="I40" s="85">
        <v>0</v>
      </c>
      <c r="J40" s="88">
        <v>0.114</v>
      </c>
      <c r="K40" s="79"/>
    </row>
    <row r="41" spans="1:11" ht="27.75" customHeight="1" x14ac:dyDescent="0.35">
      <c r="A41" s="78" t="s">
        <v>378</v>
      </c>
      <c r="B41" s="79">
        <v>562</v>
      </c>
      <c r="C41" s="80">
        <v>0</v>
      </c>
      <c r="D41" s="81">
        <v>-6.5</v>
      </c>
      <c r="E41" s="82">
        <v>-1.026</v>
      </c>
      <c r="F41" s="83">
        <v>-0.17499999999999999</v>
      </c>
      <c r="G41" s="85">
        <v>0</v>
      </c>
      <c r="H41" s="85">
        <v>0</v>
      </c>
      <c r="I41" s="85">
        <v>0</v>
      </c>
      <c r="J41" s="86">
        <v>0</v>
      </c>
      <c r="K41" s="79"/>
    </row>
    <row r="42" spans="1:11" ht="27.75" customHeight="1" x14ac:dyDescent="0.35">
      <c r="A42" s="78" t="s">
        <v>379</v>
      </c>
      <c r="B42" s="79">
        <v>572</v>
      </c>
      <c r="C42" s="80">
        <v>0</v>
      </c>
      <c r="D42" s="81">
        <v>-4.0590000000000002</v>
      </c>
      <c r="E42" s="82">
        <v>-0.55500000000000005</v>
      </c>
      <c r="F42" s="83">
        <v>-0.1</v>
      </c>
      <c r="G42" s="84">
        <v>69.3</v>
      </c>
      <c r="H42" s="85">
        <v>0</v>
      </c>
      <c r="I42" s="85">
        <v>0</v>
      </c>
      <c r="J42" s="88">
        <v>0.10100000000000001</v>
      </c>
      <c r="K42" s="79"/>
    </row>
    <row r="43" spans="1:11" ht="27.75" customHeight="1" x14ac:dyDescent="0.35">
      <c r="A43" s="78" t="s">
        <v>380</v>
      </c>
      <c r="B43" s="79">
        <v>582</v>
      </c>
      <c r="C43" s="80">
        <v>0</v>
      </c>
      <c r="D43" s="81">
        <v>-4.0590000000000002</v>
      </c>
      <c r="E43" s="82">
        <v>-0.55500000000000005</v>
      </c>
      <c r="F43" s="83">
        <v>-0.1</v>
      </c>
      <c r="G43" s="84">
        <v>69.3</v>
      </c>
      <c r="H43" s="85">
        <v>0</v>
      </c>
      <c r="I43" s="85">
        <v>0</v>
      </c>
      <c r="J43" s="86">
        <v>0</v>
      </c>
      <c r="K43" s="79"/>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5">
    <mergeCell ref="G8:H8"/>
    <mergeCell ref="E1:K1"/>
    <mergeCell ref="B1:D1"/>
    <mergeCell ref="I9:K9"/>
    <mergeCell ref="G9:H9"/>
    <mergeCell ref="A2:K2"/>
    <mergeCell ref="C5:D5"/>
    <mergeCell ref="C6:D6"/>
    <mergeCell ref="G5:H5"/>
    <mergeCell ref="G6:H6"/>
    <mergeCell ref="G4:K4"/>
    <mergeCell ref="A4:E4"/>
    <mergeCell ref="C7:D7"/>
    <mergeCell ref="B8:E8"/>
    <mergeCell ref="G7:H7"/>
  </mergeCells>
  <phoneticPr fontId="6" type="noConversion"/>
  <hyperlinks>
    <hyperlink ref="A1" location="Overview!A1" display="Back to Overview" xr:uid="{00000000-0004-0000-0100-000000000000}"/>
  </hyperlinks>
  <pageMargins left="0.39370078740157483" right="0.39370078740157483" top="0.9055118110236221" bottom="0.74803149606299213" header="0.51181102362204722" footer="0.51181102362204722"/>
  <pageSetup paperSize="9" scale="43" fitToHeight="0" orientation="portrait" r:id="rId2"/>
  <headerFooter scaleWithDoc="0">
    <oddHeader>&amp;L&amp;"Trebuchet MS,Bold"
Annex 1&amp;"Trebuchet MS,Regular" - Schedule of Charges for use of the Distribution System by LV and HV Designated Properties</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P81"/>
  <sheetViews>
    <sheetView topLeftCell="A4" zoomScale="90" zoomScaleNormal="90" zoomScaleSheetLayoutView="100" workbookViewId="0">
      <selection activeCell="A10" sqref="A10:P81"/>
    </sheetView>
  </sheetViews>
  <sheetFormatPr defaultColWidth="9.109375" defaultRowHeight="14.4" x14ac:dyDescent="0.35"/>
  <cols>
    <col min="1" max="1" width="15.44140625" style="97" bestFit="1" customWidth="1"/>
    <col min="2" max="2" width="9.5546875" style="97" bestFit="1" customWidth="1"/>
    <col min="3" max="3" width="14.33203125" style="97" bestFit="1" customWidth="1"/>
    <col min="4" max="4" width="14.109375" style="115" bestFit="1" customWidth="1"/>
    <col min="5" max="5" width="5.88671875" style="115" bestFit="1" customWidth="1"/>
    <col min="6" max="6" width="14.33203125" style="115" bestFit="1" customWidth="1"/>
    <col min="7" max="7" width="50" style="115" bestFit="1" customWidth="1"/>
    <col min="8" max="8" width="12.88671875" style="115" customWidth="1"/>
    <col min="9" max="9" width="12.88671875" style="115" bestFit="1" customWidth="1"/>
    <col min="10" max="10" width="12.5546875" style="116" bestFit="1" customWidth="1"/>
    <col min="11" max="12" width="11.88671875" style="117" bestFit="1" customWidth="1"/>
    <col min="13" max="13" width="12.88671875" style="97" bestFit="1" customWidth="1"/>
    <col min="14" max="14" width="12.5546875" style="97" bestFit="1" customWidth="1"/>
    <col min="15" max="16" width="11.88671875" style="97" bestFit="1" customWidth="1"/>
    <col min="17" max="16384" width="9.109375" style="97"/>
  </cols>
  <sheetData>
    <row r="1" spans="1:16" x14ac:dyDescent="0.25">
      <c r="A1" s="96" t="s">
        <v>18</v>
      </c>
      <c r="B1" s="96"/>
      <c r="C1" s="228"/>
      <c r="D1" s="228"/>
      <c r="E1" s="60"/>
      <c r="F1" s="227" t="s">
        <v>30</v>
      </c>
      <c r="G1" s="227"/>
      <c r="H1" s="227"/>
      <c r="I1" s="227"/>
      <c r="J1" s="227"/>
      <c r="K1" s="227"/>
      <c r="L1" s="227"/>
      <c r="M1" s="227"/>
      <c r="N1" s="227"/>
      <c r="O1" s="227"/>
      <c r="P1" s="227"/>
    </row>
    <row r="2" spans="1:16" s="98" customFormat="1" ht="18" x14ac:dyDescent="0.25">
      <c r="A2" s="219" t="str">
        <f>Overview!B4&amp; " - Effective from "&amp;Overview!D4&amp;" - "&amp;Overview!E4&amp;" Designated EHV charges"</f>
        <v>Fulcrum Electricity Assets Ltd - GSP_F - Effective from 1 April 2027 - Final Designated EHV charges</v>
      </c>
      <c r="B2" s="219"/>
      <c r="C2" s="219"/>
      <c r="D2" s="219"/>
      <c r="E2" s="219"/>
      <c r="F2" s="219"/>
      <c r="G2" s="219"/>
      <c r="H2" s="219"/>
      <c r="I2" s="219"/>
      <c r="J2" s="219"/>
      <c r="K2" s="219"/>
      <c r="L2" s="219"/>
      <c r="M2" s="219"/>
      <c r="N2" s="219"/>
      <c r="O2" s="219"/>
      <c r="P2" s="219"/>
    </row>
    <row r="3" spans="1:16" s="99" customFormat="1" ht="18" x14ac:dyDescent="0.25">
      <c r="A3" s="62"/>
      <c r="B3" s="62"/>
      <c r="C3" s="62"/>
      <c r="D3" s="62"/>
      <c r="E3" s="62"/>
      <c r="F3" s="62"/>
      <c r="G3" s="62"/>
      <c r="H3" s="62"/>
      <c r="I3" s="62"/>
      <c r="J3" s="62"/>
      <c r="K3" s="62"/>
      <c r="L3" s="62"/>
      <c r="M3" s="62"/>
      <c r="N3" s="62"/>
      <c r="O3" s="62"/>
      <c r="P3" s="62"/>
    </row>
    <row r="4" spans="1:16" s="99" customFormat="1" ht="18" x14ac:dyDescent="0.25">
      <c r="A4" s="219" t="s">
        <v>283</v>
      </c>
      <c r="B4" s="219"/>
      <c r="C4" s="219"/>
      <c r="D4" s="219"/>
      <c r="E4" s="219"/>
      <c r="F4" s="219"/>
      <c r="G4" s="62"/>
      <c r="H4" s="62"/>
      <c r="I4" s="62"/>
      <c r="J4" s="62"/>
      <c r="K4" s="62"/>
      <c r="L4" s="62"/>
      <c r="M4" s="62"/>
      <c r="N4" s="62"/>
      <c r="O4" s="62"/>
      <c r="P4" s="62"/>
    </row>
    <row r="5" spans="1:16" s="99" customFormat="1" ht="18" x14ac:dyDescent="0.25">
      <c r="A5" s="229" t="s">
        <v>12</v>
      </c>
      <c r="B5" s="230"/>
      <c r="C5" s="230"/>
      <c r="D5" s="231" t="s">
        <v>280</v>
      </c>
      <c r="E5" s="231"/>
      <c r="F5" s="231"/>
      <c r="G5" s="62"/>
      <c r="H5" s="62"/>
      <c r="I5" s="62"/>
      <c r="J5" s="62"/>
      <c r="K5" s="62"/>
      <c r="L5" s="62"/>
      <c r="M5" s="62"/>
      <c r="N5" s="62"/>
      <c r="O5" s="62"/>
      <c r="P5" s="62"/>
    </row>
    <row r="6" spans="1:16" s="99" customFormat="1" ht="46.5" customHeight="1" x14ac:dyDescent="0.25">
      <c r="A6" s="218" t="s">
        <v>279</v>
      </c>
      <c r="B6" s="218"/>
      <c r="C6" s="218"/>
      <c r="D6" s="222" t="s">
        <v>686</v>
      </c>
      <c r="E6" s="222"/>
      <c r="F6" s="222"/>
      <c r="G6" s="62"/>
      <c r="H6" s="62"/>
      <c r="I6" s="62"/>
      <c r="J6" s="62"/>
      <c r="K6" s="62"/>
      <c r="L6" s="62"/>
      <c r="M6" s="62"/>
      <c r="N6" s="62"/>
      <c r="O6" s="62"/>
      <c r="P6" s="62"/>
    </row>
    <row r="7" spans="1:16" s="99" customFormat="1" ht="34.5" customHeight="1" x14ac:dyDescent="0.25">
      <c r="A7" s="218" t="s">
        <v>13</v>
      </c>
      <c r="B7" s="218"/>
      <c r="C7" s="218"/>
      <c r="D7" s="222" t="s">
        <v>684</v>
      </c>
      <c r="E7" s="222"/>
      <c r="F7" s="222"/>
      <c r="G7" s="62"/>
      <c r="H7" s="62"/>
      <c r="I7" s="62"/>
      <c r="J7" s="62"/>
      <c r="K7" s="62"/>
      <c r="L7" s="62"/>
      <c r="M7" s="62"/>
      <c r="N7" s="62"/>
      <c r="O7" s="62"/>
      <c r="P7" s="62"/>
    </row>
    <row r="8" spans="1:16" s="99" customFormat="1" ht="18" x14ac:dyDescent="0.25">
      <c r="A8" s="62"/>
      <c r="B8" s="62"/>
      <c r="C8" s="62"/>
      <c r="D8" s="62"/>
      <c r="E8" s="62"/>
      <c r="F8" s="62"/>
      <c r="G8" s="62"/>
      <c r="H8" s="62"/>
      <c r="I8" s="62"/>
      <c r="J8" s="62"/>
      <c r="K8" s="62"/>
      <c r="L8" s="62"/>
      <c r="M8" s="62"/>
      <c r="N8" s="62"/>
      <c r="O8" s="62"/>
      <c r="P8" s="62"/>
    </row>
    <row r="9" spans="1:16" ht="72" x14ac:dyDescent="0.25">
      <c r="A9" s="77" t="s">
        <v>270</v>
      </c>
      <c r="B9" s="100" t="s">
        <v>260</v>
      </c>
      <c r="C9" s="77" t="s">
        <v>261</v>
      </c>
      <c r="D9" s="77" t="s">
        <v>272</v>
      </c>
      <c r="E9" s="100" t="s">
        <v>260</v>
      </c>
      <c r="F9" s="77" t="s">
        <v>262</v>
      </c>
      <c r="G9" s="101" t="s">
        <v>29</v>
      </c>
      <c r="H9" s="197" t="s">
        <v>587</v>
      </c>
      <c r="I9" s="102" t="s">
        <v>348</v>
      </c>
      <c r="J9" s="101" t="s">
        <v>273</v>
      </c>
      <c r="K9" s="101" t="s">
        <v>346</v>
      </c>
      <c r="L9" s="103" t="s">
        <v>357</v>
      </c>
      <c r="M9" s="102" t="s">
        <v>349</v>
      </c>
      <c r="N9" s="101" t="s">
        <v>274</v>
      </c>
      <c r="O9" s="101" t="s">
        <v>347</v>
      </c>
      <c r="P9" s="103" t="s">
        <v>358</v>
      </c>
    </row>
    <row r="10" spans="1:16" x14ac:dyDescent="0.25">
      <c r="A10" s="104"/>
      <c r="B10" s="105"/>
      <c r="C10" s="106"/>
      <c r="D10" s="107"/>
      <c r="E10" s="108"/>
      <c r="F10" s="109"/>
      <c r="G10" s="110"/>
      <c r="H10" s="198"/>
      <c r="I10" s="111"/>
      <c r="J10" s="112"/>
      <c r="K10" s="112"/>
      <c r="L10" s="112"/>
      <c r="M10" s="113"/>
      <c r="N10" s="114"/>
      <c r="O10" s="114"/>
      <c r="P10" s="114"/>
    </row>
    <row r="11" spans="1:16" x14ac:dyDescent="0.25">
      <c r="A11" s="104"/>
      <c r="B11" s="105"/>
      <c r="C11" s="106"/>
      <c r="D11" s="107"/>
      <c r="E11" s="108"/>
      <c r="F11" s="109"/>
      <c r="G11" s="110"/>
      <c r="H11" s="198"/>
      <c r="I11" s="111"/>
      <c r="J11" s="112"/>
      <c r="K11" s="112"/>
      <c r="L11" s="112"/>
      <c r="M11" s="113"/>
      <c r="N11" s="114"/>
      <c r="O11" s="114"/>
      <c r="P11" s="114"/>
    </row>
    <row r="12" spans="1:16" x14ac:dyDescent="0.25">
      <c r="A12" s="104"/>
      <c r="B12" s="105"/>
      <c r="C12" s="106"/>
      <c r="D12" s="107"/>
      <c r="E12" s="108"/>
      <c r="F12" s="109"/>
      <c r="G12" s="110"/>
      <c r="H12" s="198"/>
      <c r="I12" s="111"/>
      <c r="J12" s="112"/>
      <c r="K12" s="112"/>
      <c r="L12" s="112"/>
      <c r="M12" s="113"/>
      <c r="N12" s="114"/>
      <c r="O12" s="114"/>
      <c r="P12" s="114"/>
    </row>
    <row r="13" spans="1:16" x14ac:dyDescent="0.25">
      <c r="A13" s="104"/>
      <c r="B13" s="105"/>
      <c r="C13" s="106"/>
      <c r="D13" s="107"/>
      <c r="E13" s="108"/>
      <c r="F13" s="109"/>
      <c r="G13" s="110"/>
      <c r="H13" s="198"/>
      <c r="I13" s="111"/>
      <c r="J13" s="112"/>
      <c r="K13" s="112"/>
      <c r="L13" s="112"/>
      <c r="M13" s="113"/>
      <c r="N13" s="114"/>
      <c r="O13" s="114"/>
      <c r="P13" s="114"/>
    </row>
    <row r="14" spans="1:16" x14ac:dyDescent="0.25">
      <c r="A14" s="104"/>
      <c r="B14" s="105"/>
      <c r="C14" s="106"/>
      <c r="D14" s="107"/>
      <c r="E14" s="108"/>
      <c r="F14" s="109"/>
      <c r="G14" s="110"/>
      <c r="H14" s="198"/>
      <c r="I14" s="111"/>
      <c r="J14" s="112"/>
      <c r="K14" s="112"/>
      <c r="L14" s="112"/>
      <c r="M14" s="113"/>
      <c r="N14" s="114"/>
      <c r="O14" s="114"/>
      <c r="P14" s="114"/>
    </row>
    <row r="15" spans="1:16" x14ac:dyDescent="0.25">
      <c r="A15" s="104"/>
      <c r="B15" s="105"/>
      <c r="C15" s="106"/>
      <c r="D15" s="107"/>
      <c r="E15" s="108"/>
      <c r="F15" s="109"/>
      <c r="G15" s="110"/>
      <c r="H15" s="198"/>
      <c r="I15" s="111"/>
      <c r="J15" s="112"/>
      <c r="K15" s="112"/>
      <c r="L15" s="112"/>
      <c r="M15" s="113"/>
      <c r="N15" s="114"/>
      <c r="O15" s="114"/>
      <c r="P15" s="114"/>
    </row>
    <row r="16" spans="1:16" x14ac:dyDescent="0.25">
      <c r="A16" s="104"/>
      <c r="B16" s="105"/>
      <c r="C16" s="106"/>
      <c r="D16" s="107"/>
      <c r="E16" s="108"/>
      <c r="F16" s="109"/>
      <c r="G16" s="110"/>
      <c r="H16" s="198"/>
      <c r="I16" s="111"/>
      <c r="J16" s="112"/>
      <c r="K16" s="112"/>
      <c r="L16" s="112"/>
      <c r="M16" s="113"/>
      <c r="N16" s="114"/>
      <c r="O16" s="114"/>
      <c r="P16" s="114"/>
    </row>
    <row r="17" spans="1:16" x14ac:dyDescent="0.25">
      <c r="A17" s="104"/>
      <c r="B17" s="105"/>
      <c r="C17" s="106"/>
      <c r="D17" s="107"/>
      <c r="E17" s="108"/>
      <c r="F17" s="109"/>
      <c r="G17" s="110"/>
      <c r="H17" s="198"/>
      <c r="I17" s="111"/>
      <c r="J17" s="112"/>
      <c r="K17" s="112"/>
      <c r="L17" s="112"/>
      <c r="M17" s="113"/>
      <c r="N17" s="114"/>
      <c r="O17" s="114"/>
      <c r="P17" s="114"/>
    </row>
    <row r="18" spans="1:16" x14ac:dyDescent="0.25">
      <c r="A18" s="104"/>
      <c r="B18" s="105"/>
      <c r="C18" s="106"/>
      <c r="D18" s="107"/>
      <c r="E18" s="108"/>
      <c r="F18" s="109"/>
      <c r="G18" s="110"/>
      <c r="H18" s="198"/>
      <c r="I18" s="111"/>
      <c r="J18" s="112"/>
      <c r="K18" s="112"/>
      <c r="L18" s="112"/>
      <c r="M18" s="113"/>
      <c r="N18" s="114"/>
      <c r="O18" s="114"/>
      <c r="P18" s="114"/>
    </row>
    <row r="19" spans="1:16" x14ac:dyDescent="0.25">
      <c r="A19" s="104"/>
      <c r="B19" s="105"/>
      <c r="C19" s="106"/>
      <c r="D19" s="107"/>
      <c r="E19" s="108"/>
      <c r="F19" s="109"/>
      <c r="G19" s="110"/>
      <c r="H19" s="198"/>
      <c r="I19" s="111"/>
      <c r="J19" s="112"/>
      <c r="K19" s="112"/>
      <c r="L19" s="112"/>
      <c r="M19" s="113"/>
      <c r="N19" s="114"/>
      <c r="O19" s="114"/>
      <c r="P19" s="114"/>
    </row>
    <row r="20" spans="1:16" x14ac:dyDescent="0.25">
      <c r="A20" s="104"/>
      <c r="B20" s="105"/>
      <c r="C20" s="106"/>
      <c r="D20" s="107"/>
      <c r="E20" s="108"/>
      <c r="F20" s="109"/>
      <c r="G20" s="110"/>
      <c r="H20" s="198"/>
      <c r="I20" s="111"/>
      <c r="J20" s="112"/>
      <c r="K20" s="112"/>
      <c r="L20" s="112"/>
      <c r="M20" s="113"/>
      <c r="N20" s="114"/>
      <c r="O20" s="114"/>
      <c r="P20" s="114"/>
    </row>
    <row r="21" spans="1:16" x14ac:dyDescent="0.25">
      <c r="A21" s="104"/>
      <c r="B21" s="105"/>
      <c r="C21" s="106"/>
      <c r="D21" s="107"/>
      <c r="E21" s="108"/>
      <c r="F21" s="109"/>
      <c r="G21" s="110"/>
      <c r="H21" s="198"/>
      <c r="I21" s="111"/>
      <c r="J21" s="112"/>
      <c r="K21" s="112"/>
      <c r="L21" s="112"/>
      <c r="M21" s="113"/>
      <c r="N21" s="114"/>
      <c r="O21" s="114"/>
      <c r="P21" s="114"/>
    </row>
    <row r="22" spans="1:16" x14ac:dyDescent="0.25">
      <c r="A22" s="104"/>
      <c r="B22" s="105"/>
      <c r="C22" s="106"/>
      <c r="D22" s="107"/>
      <c r="E22" s="108"/>
      <c r="F22" s="109"/>
      <c r="G22" s="110"/>
      <c r="H22" s="198"/>
      <c r="I22" s="111"/>
      <c r="J22" s="112"/>
      <c r="K22" s="112"/>
      <c r="L22" s="112"/>
      <c r="M22" s="113"/>
      <c r="N22" s="114"/>
      <c r="O22" s="114"/>
      <c r="P22" s="114"/>
    </row>
    <row r="23" spans="1:16" x14ac:dyDescent="0.25">
      <c r="A23" s="104"/>
      <c r="B23" s="105"/>
      <c r="C23" s="106"/>
      <c r="D23" s="107"/>
      <c r="E23" s="108"/>
      <c r="F23" s="109"/>
      <c r="G23" s="110"/>
      <c r="H23" s="198"/>
      <c r="I23" s="111"/>
      <c r="J23" s="112"/>
      <c r="K23" s="112"/>
      <c r="L23" s="112"/>
      <c r="M23" s="113"/>
      <c r="N23" s="114"/>
      <c r="O23" s="114"/>
      <c r="P23" s="114"/>
    </row>
    <row r="24" spans="1:16" x14ac:dyDescent="0.25">
      <c r="A24" s="104"/>
      <c r="B24" s="105"/>
      <c r="C24" s="106"/>
      <c r="D24" s="107"/>
      <c r="E24" s="108"/>
      <c r="F24" s="109"/>
      <c r="G24" s="110"/>
      <c r="H24" s="198"/>
      <c r="I24" s="111"/>
      <c r="J24" s="112"/>
      <c r="K24" s="112"/>
      <c r="L24" s="112"/>
      <c r="M24" s="113"/>
      <c r="N24" s="114"/>
      <c r="O24" s="114"/>
      <c r="P24" s="114"/>
    </row>
    <row r="25" spans="1:16" x14ac:dyDescent="0.25">
      <c r="A25" s="104"/>
      <c r="B25" s="105"/>
      <c r="C25" s="106"/>
      <c r="D25" s="107"/>
      <c r="E25" s="108"/>
      <c r="F25" s="109"/>
      <c r="G25" s="110"/>
      <c r="H25" s="198"/>
      <c r="I25" s="111"/>
      <c r="J25" s="112"/>
      <c r="K25" s="112"/>
      <c r="L25" s="112"/>
      <c r="M25" s="113"/>
      <c r="N25" s="114"/>
      <c r="O25" s="114"/>
      <c r="P25" s="114"/>
    </row>
    <row r="26" spans="1:16" x14ac:dyDescent="0.25">
      <c r="A26" s="104"/>
      <c r="B26" s="105"/>
      <c r="C26" s="106"/>
      <c r="D26" s="107"/>
      <c r="E26" s="108"/>
      <c r="F26" s="109"/>
      <c r="G26" s="110"/>
      <c r="H26" s="198"/>
      <c r="I26" s="111"/>
      <c r="J26" s="112"/>
      <c r="K26" s="112"/>
      <c r="L26" s="112"/>
      <c r="M26" s="113"/>
      <c r="N26" s="114"/>
      <c r="O26" s="114"/>
      <c r="P26" s="114"/>
    </row>
    <row r="27" spans="1:16" x14ac:dyDescent="0.25">
      <c r="A27" s="104"/>
      <c r="B27" s="105"/>
      <c r="C27" s="106"/>
      <c r="D27" s="107"/>
      <c r="E27" s="108"/>
      <c r="F27" s="109"/>
      <c r="G27" s="110"/>
      <c r="H27" s="198"/>
      <c r="I27" s="111"/>
      <c r="J27" s="112"/>
      <c r="K27" s="112"/>
      <c r="L27" s="112"/>
      <c r="M27" s="113"/>
      <c r="N27" s="114"/>
      <c r="O27" s="114"/>
      <c r="P27" s="114"/>
    </row>
    <row r="28" spans="1:16" x14ac:dyDescent="0.25">
      <c r="A28" s="104"/>
      <c r="B28" s="105"/>
      <c r="C28" s="106"/>
      <c r="D28" s="107"/>
      <c r="E28" s="108"/>
      <c r="F28" s="109"/>
      <c r="G28" s="110"/>
      <c r="H28" s="198"/>
      <c r="I28" s="111"/>
      <c r="J28" s="112"/>
      <c r="K28" s="112"/>
      <c r="L28" s="112"/>
      <c r="M28" s="113"/>
      <c r="N28" s="114"/>
      <c r="O28" s="114"/>
      <c r="P28" s="114"/>
    </row>
    <row r="29" spans="1:16" x14ac:dyDescent="0.25">
      <c r="A29" s="104"/>
      <c r="B29" s="105"/>
      <c r="C29" s="106"/>
      <c r="D29" s="107"/>
      <c r="E29" s="108"/>
      <c r="F29" s="109"/>
      <c r="G29" s="110"/>
      <c r="H29" s="198"/>
      <c r="I29" s="111"/>
      <c r="J29" s="112"/>
      <c r="K29" s="112"/>
      <c r="L29" s="112"/>
      <c r="M29" s="113"/>
      <c r="N29" s="114"/>
      <c r="O29" s="114"/>
      <c r="P29" s="114"/>
    </row>
    <row r="30" spans="1:16" x14ac:dyDescent="0.25">
      <c r="A30" s="104"/>
      <c r="B30" s="105"/>
      <c r="C30" s="106"/>
      <c r="D30" s="107"/>
      <c r="E30" s="108"/>
      <c r="F30" s="109"/>
      <c r="G30" s="110"/>
      <c r="H30" s="198"/>
      <c r="I30" s="111"/>
      <c r="J30" s="112"/>
      <c r="K30" s="112"/>
      <c r="L30" s="112"/>
      <c r="M30" s="113"/>
      <c r="N30" s="114"/>
      <c r="O30" s="114"/>
      <c r="P30" s="114"/>
    </row>
    <row r="31" spans="1:16" x14ac:dyDescent="0.25">
      <c r="A31" s="104"/>
      <c r="B31" s="105"/>
      <c r="C31" s="106"/>
      <c r="D31" s="107"/>
      <c r="E31" s="108"/>
      <c r="F31" s="109"/>
      <c r="G31" s="110"/>
      <c r="H31" s="198"/>
      <c r="I31" s="111"/>
      <c r="J31" s="112"/>
      <c r="K31" s="112"/>
      <c r="L31" s="112"/>
      <c r="M31" s="113"/>
      <c r="N31" s="114"/>
      <c r="O31" s="114"/>
      <c r="P31" s="114"/>
    </row>
    <row r="32" spans="1:16" x14ac:dyDescent="0.25">
      <c r="A32" s="104"/>
      <c r="B32" s="105"/>
      <c r="C32" s="106"/>
      <c r="D32" s="107"/>
      <c r="E32" s="108"/>
      <c r="F32" s="109"/>
      <c r="G32" s="110"/>
      <c r="H32" s="198"/>
      <c r="I32" s="111"/>
      <c r="J32" s="112"/>
      <c r="K32" s="112"/>
      <c r="L32" s="112"/>
      <c r="M32" s="113"/>
      <c r="N32" s="114"/>
      <c r="O32" s="114"/>
      <c r="P32" s="114"/>
    </row>
    <row r="33" spans="1:16" x14ac:dyDescent="0.25">
      <c r="A33" s="104"/>
      <c r="B33" s="105"/>
      <c r="C33" s="106"/>
      <c r="D33" s="107"/>
      <c r="E33" s="108"/>
      <c r="F33" s="109"/>
      <c r="G33" s="110"/>
      <c r="H33" s="198"/>
      <c r="I33" s="111"/>
      <c r="J33" s="112"/>
      <c r="K33" s="112"/>
      <c r="L33" s="112"/>
      <c r="M33" s="113"/>
      <c r="N33" s="114"/>
      <c r="O33" s="114"/>
      <c r="P33" s="114"/>
    </row>
    <row r="34" spans="1:16" x14ac:dyDescent="0.25">
      <c r="A34" s="104"/>
      <c r="B34" s="105"/>
      <c r="C34" s="106"/>
      <c r="D34" s="107"/>
      <c r="E34" s="108"/>
      <c r="F34" s="109"/>
      <c r="G34" s="110"/>
      <c r="H34" s="198"/>
      <c r="I34" s="111"/>
      <c r="J34" s="112"/>
      <c r="K34" s="112"/>
      <c r="L34" s="112"/>
      <c r="M34" s="113"/>
      <c r="N34" s="114"/>
      <c r="O34" s="114"/>
      <c r="P34" s="114"/>
    </row>
    <row r="35" spans="1:16" x14ac:dyDescent="0.25">
      <c r="A35" s="104"/>
      <c r="B35" s="105"/>
      <c r="C35" s="106"/>
      <c r="D35" s="107"/>
      <c r="E35" s="108"/>
      <c r="F35" s="109"/>
      <c r="G35" s="110"/>
      <c r="H35" s="198"/>
      <c r="I35" s="111"/>
      <c r="J35" s="112"/>
      <c r="K35" s="112"/>
      <c r="L35" s="112"/>
      <c r="M35" s="113"/>
      <c r="N35" s="114"/>
      <c r="O35" s="114"/>
      <c r="P35" s="114"/>
    </row>
    <row r="36" spans="1:16" x14ac:dyDescent="0.25">
      <c r="A36" s="104"/>
      <c r="B36" s="105"/>
      <c r="C36" s="106"/>
      <c r="D36" s="107"/>
      <c r="E36" s="108"/>
      <c r="F36" s="109"/>
      <c r="G36" s="110"/>
      <c r="H36" s="198"/>
      <c r="I36" s="111"/>
      <c r="J36" s="112"/>
      <c r="K36" s="112"/>
      <c r="L36" s="112"/>
      <c r="M36" s="113"/>
      <c r="N36" s="114"/>
      <c r="O36" s="114"/>
      <c r="P36" s="114"/>
    </row>
    <row r="37" spans="1:16" x14ac:dyDescent="0.25">
      <c r="A37" s="104"/>
      <c r="B37" s="105"/>
      <c r="C37" s="106"/>
      <c r="D37" s="107"/>
      <c r="E37" s="108"/>
      <c r="F37" s="109"/>
      <c r="G37" s="110"/>
      <c r="H37" s="198"/>
      <c r="I37" s="111"/>
      <c r="J37" s="112"/>
      <c r="K37" s="112"/>
      <c r="L37" s="112"/>
      <c r="M37" s="113"/>
      <c r="N37" s="114"/>
      <c r="O37" s="114"/>
      <c r="P37" s="114"/>
    </row>
    <row r="38" spans="1:16" x14ac:dyDescent="0.25">
      <c r="A38" s="104"/>
      <c r="B38" s="105"/>
      <c r="C38" s="106"/>
      <c r="D38" s="107"/>
      <c r="E38" s="108"/>
      <c r="F38" s="109"/>
      <c r="G38" s="110"/>
      <c r="H38" s="198"/>
      <c r="I38" s="111"/>
      <c r="J38" s="112"/>
      <c r="K38" s="112"/>
      <c r="L38" s="112"/>
      <c r="M38" s="113"/>
      <c r="N38" s="114"/>
      <c r="O38" s="114"/>
      <c r="P38" s="114"/>
    </row>
    <row r="39" spans="1:16" x14ac:dyDescent="0.25">
      <c r="A39" s="104"/>
      <c r="B39" s="105"/>
      <c r="C39" s="106"/>
      <c r="D39" s="107"/>
      <c r="E39" s="108"/>
      <c r="F39" s="109"/>
      <c r="G39" s="110"/>
      <c r="H39" s="198"/>
      <c r="I39" s="111"/>
      <c r="J39" s="112"/>
      <c r="K39" s="112"/>
      <c r="L39" s="112"/>
      <c r="M39" s="113"/>
      <c r="N39" s="114"/>
      <c r="O39" s="114"/>
      <c r="P39" s="114"/>
    </row>
    <row r="40" spans="1:16" x14ac:dyDescent="0.25">
      <c r="A40" s="104"/>
      <c r="B40" s="105"/>
      <c r="C40" s="106"/>
      <c r="D40" s="107"/>
      <c r="E40" s="108"/>
      <c r="F40" s="109"/>
      <c r="G40" s="110"/>
      <c r="H40" s="198"/>
      <c r="I40" s="111"/>
      <c r="J40" s="112"/>
      <c r="K40" s="112"/>
      <c r="L40" s="112"/>
      <c r="M40" s="113"/>
      <c r="N40" s="114"/>
      <c r="O40" s="114"/>
      <c r="P40" s="114"/>
    </row>
    <row r="41" spans="1:16" x14ac:dyDescent="0.25">
      <c r="A41" s="104"/>
      <c r="B41" s="105"/>
      <c r="C41" s="106"/>
      <c r="D41" s="107"/>
      <c r="E41" s="108"/>
      <c r="F41" s="109"/>
      <c r="G41" s="110"/>
      <c r="H41" s="198"/>
      <c r="I41" s="111"/>
      <c r="J41" s="112"/>
      <c r="K41" s="112"/>
      <c r="L41" s="112"/>
      <c r="M41" s="113"/>
      <c r="N41" s="114"/>
      <c r="O41" s="114"/>
      <c r="P41" s="114"/>
    </row>
    <row r="42" spans="1:16" x14ac:dyDescent="0.25">
      <c r="A42" s="104"/>
      <c r="B42" s="105"/>
      <c r="C42" s="106"/>
      <c r="D42" s="107"/>
      <c r="E42" s="108"/>
      <c r="F42" s="109"/>
      <c r="G42" s="110"/>
      <c r="H42" s="198"/>
      <c r="I42" s="111"/>
      <c r="J42" s="112"/>
      <c r="K42" s="112"/>
      <c r="L42" s="112"/>
      <c r="M42" s="113"/>
      <c r="N42" s="114"/>
      <c r="O42" s="114"/>
      <c r="P42" s="114"/>
    </row>
    <row r="43" spans="1:16" x14ac:dyDescent="0.25">
      <c r="A43" s="104"/>
      <c r="B43" s="105"/>
      <c r="C43" s="106"/>
      <c r="D43" s="107"/>
      <c r="E43" s="108"/>
      <c r="F43" s="109"/>
      <c r="G43" s="110"/>
      <c r="H43" s="198"/>
      <c r="I43" s="111"/>
      <c r="J43" s="112"/>
      <c r="K43" s="112"/>
      <c r="L43" s="112"/>
      <c r="M43" s="113"/>
      <c r="N43" s="114"/>
      <c r="O43" s="114"/>
      <c r="P43" s="114"/>
    </row>
    <row r="44" spans="1:16" x14ac:dyDescent="0.25">
      <c r="A44" s="104"/>
      <c r="B44" s="105"/>
      <c r="C44" s="106"/>
      <c r="D44" s="107"/>
      <c r="E44" s="108"/>
      <c r="F44" s="109"/>
      <c r="G44" s="110"/>
      <c r="H44" s="198"/>
      <c r="I44" s="111"/>
      <c r="J44" s="112"/>
      <c r="K44" s="112"/>
      <c r="L44" s="112"/>
      <c r="M44" s="113"/>
      <c r="N44" s="114"/>
      <c r="O44" s="114"/>
      <c r="P44" s="114"/>
    </row>
    <row r="45" spans="1:16" x14ac:dyDescent="0.25">
      <c r="A45" s="104"/>
      <c r="B45" s="105"/>
      <c r="C45" s="106"/>
      <c r="D45" s="107"/>
      <c r="E45" s="108"/>
      <c r="F45" s="109"/>
      <c r="G45" s="110"/>
      <c r="H45" s="198"/>
      <c r="I45" s="111"/>
      <c r="J45" s="112"/>
      <c r="K45" s="112"/>
      <c r="L45" s="112"/>
      <c r="M45" s="113"/>
      <c r="N45" s="114"/>
      <c r="O45" s="114"/>
      <c r="P45" s="114"/>
    </row>
    <row r="46" spans="1:16" x14ac:dyDescent="0.25">
      <c r="A46" s="104"/>
      <c r="B46" s="105"/>
      <c r="C46" s="106"/>
      <c r="D46" s="107"/>
      <c r="E46" s="108"/>
      <c r="F46" s="109"/>
      <c r="G46" s="110"/>
      <c r="H46" s="198"/>
      <c r="I46" s="111"/>
      <c r="J46" s="112"/>
      <c r="K46" s="112"/>
      <c r="L46" s="112"/>
      <c r="M46" s="113"/>
      <c r="N46" s="114"/>
      <c r="O46" s="114"/>
      <c r="P46" s="114"/>
    </row>
    <row r="47" spans="1:16" x14ac:dyDescent="0.25">
      <c r="A47" s="104"/>
      <c r="B47" s="105"/>
      <c r="C47" s="106"/>
      <c r="D47" s="107"/>
      <c r="E47" s="108"/>
      <c r="F47" s="109"/>
      <c r="G47" s="110"/>
      <c r="H47" s="198"/>
      <c r="I47" s="111"/>
      <c r="J47" s="112"/>
      <c r="K47" s="112"/>
      <c r="L47" s="112"/>
      <c r="M47" s="113"/>
      <c r="N47" s="114"/>
      <c r="O47" s="114"/>
      <c r="P47" s="114"/>
    </row>
    <row r="48" spans="1:16" x14ac:dyDescent="0.25">
      <c r="A48" s="104"/>
      <c r="B48" s="105"/>
      <c r="C48" s="106"/>
      <c r="D48" s="107"/>
      <c r="E48" s="108"/>
      <c r="F48" s="109"/>
      <c r="G48" s="110"/>
      <c r="H48" s="198"/>
      <c r="I48" s="111"/>
      <c r="J48" s="112"/>
      <c r="K48" s="112"/>
      <c r="L48" s="112"/>
      <c r="M48" s="113"/>
      <c r="N48" s="114"/>
      <c r="O48" s="114"/>
      <c r="P48" s="114"/>
    </row>
    <row r="49" spans="1:16" x14ac:dyDescent="0.25">
      <c r="A49" s="104"/>
      <c r="B49" s="105"/>
      <c r="C49" s="106"/>
      <c r="D49" s="107"/>
      <c r="E49" s="108"/>
      <c r="F49" s="109"/>
      <c r="G49" s="110"/>
      <c r="H49" s="198"/>
      <c r="I49" s="111"/>
      <c r="J49" s="112"/>
      <c r="K49" s="112"/>
      <c r="L49" s="112"/>
      <c r="M49" s="113"/>
      <c r="N49" s="114"/>
      <c r="O49" s="114"/>
      <c r="P49" s="114"/>
    </row>
    <row r="50" spans="1:16" x14ac:dyDescent="0.25">
      <c r="A50" s="104"/>
      <c r="B50" s="105"/>
      <c r="C50" s="106"/>
      <c r="D50" s="107"/>
      <c r="E50" s="108"/>
      <c r="F50" s="109"/>
      <c r="G50" s="110"/>
      <c r="H50" s="198"/>
      <c r="I50" s="111"/>
      <c r="J50" s="112"/>
      <c r="K50" s="112"/>
      <c r="L50" s="112"/>
      <c r="M50" s="113"/>
      <c r="N50" s="114"/>
      <c r="O50" s="114"/>
      <c r="P50" s="114"/>
    </row>
    <row r="51" spans="1:16" x14ac:dyDescent="0.25">
      <c r="A51" s="104"/>
      <c r="B51" s="105"/>
      <c r="C51" s="106"/>
      <c r="D51" s="107"/>
      <c r="E51" s="108"/>
      <c r="F51" s="109"/>
      <c r="G51" s="110"/>
      <c r="H51" s="198"/>
      <c r="I51" s="111"/>
      <c r="J51" s="112"/>
      <c r="K51" s="112"/>
      <c r="L51" s="112"/>
      <c r="M51" s="113"/>
      <c r="N51" s="114"/>
      <c r="O51" s="114"/>
      <c r="P51" s="114"/>
    </row>
    <row r="52" spans="1:16" x14ac:dyDescent="0.25">
      <c r="A52" s="104"/>
      <c r="B52" s="105"/>
      <c r="C52" s="106"/>
      <c r="D52" s="107"/>
      <c r="E52" s="108"/>
      <c r="F52" s="109"/>
      <c r="G52" s="110"/>
      <c r="H52" s="198"/>
      <c r="I52" s="111"/>
      <c r="J52" s="112"/>
      <c r="K52" s="112"/>
      <c r="L52" s="112"/>
      <c r="M52" s="113"/>
      <c r="N52" s="114"/>
      <c r="O52" s="114"/>
      <c r="P52" s="114"/>
    </row>
    <row r="53" spans="1:16" x14ac:dyDescent="0.25">
      <c r="A53" s="104"/>
      <c r="B53" s="105"/>
      <c r="C53" s="106"/>
      <c r="D53" s="107"/>
      <c r="E53" s="108"/>
      <c r="F53" s="109"/>
      <c r="G53" s="110"/>
      <c r="H53" s="198"/>
      <c r="I53" s="111"/>
      <c r="J53" s="112"/>
      <c r="K53" s="112"/>
      <c r="L53" s="112"/>
      <c r="M53" s="113"/>
      <c r="N53" s="114"/>
      <c r="O53" s="114"/>
      <c r="P53" s="114"/>
    </row>
    <row r="54" spans="1:16" x14ac:dyDescent="0.25">
      <c r="A54" s="104"/>
      <c r="B54" s="105"/>
      <c r="C54" s="106"/>
      <c r="D54" s="107"/>
      <c r="E54" s="108"/>
      <c r="F54" s="109"/>
      <c r="G54" s="110"/>
      <c r="H54" s="198"/>
      <c r="I54" s="111"/>
      <c r="J54" s="112"/>
      <c r="K54" s="112"/>
      <c r="L54" s="112"/>
      <c r="M54" s="113"/>
      <c r="N54" s="114"/>
      <c r="O54" s="114"/>
      <c r="P54" s="114"/>
    </row>
    <row r="55" spans="1:16" x14ac:dyDescent="0.25">
      <c r="A55" s="104"/>
      <c r="B55" s="105"/>
      <c r="C55" s="106"/>
      <c r="D55" s="107"/>
      <c r="E55" s="108"/>
      <c r="F55" s="109"/>
      <c r="G55" s="110"/>
      <c r="H55" s="198"/>
      <c r="I55" s="111"/>
      <c r="J55" s="112"/>
      <c r="K55" s="112"/>
      <c r="L55" s="112"/>
      <c r="M55" s="113"/>
      <c r="N55" s="114"/>
      <c r="O55" s="114"/>
      <c r="P55" s="114"/>
    </row>
    <row r="56" spans="1:16" x14ac:dyDescent="0.25">
      <c r="A56" s="104"/>
      <c r="B56" s="105"/>
      <c r="C56" s="106"/>
      <c r="D56" s="107"/>
      <c r="E56" s="108"/>
      <c r="F56" s="109"/>
      <c r="G56" s="110"/>
      <c r="H56" s="198"/>
      <c r="I56" s="111"/>
      <c r="J56" s="112"/>
      <c r="K56" s="112"/>
      <c r="L56" s="112"/>
      <c r="M56" s="113"/>
      <c r="N56" s="114"/>
      <c r="O56" s="114"/>
      <c r="P56" s="114"/>
    </row>
    <row r="57" spans="1:16" x14ac:dyDescent="0.25">
      <c r="A57" s="104"/>
      <c r="B57" s="105"/>
      <c r="C57" s="106"/>
      <c r="D57" s="107"/>
      <c r="E57" s="108"/>
      <c r="F57" s="109"/>
      <c r="G57" s="110"/>
      <c r="H57" s="198"/>
      <c r="I57" s="111"/>
      <c r="J57" s="112"/>
      <c r="K57" s="112"/>
      <c r="L57" s="112"/>
      <c r="M57" s="113"/>
      <c r="N57" s="114"/>
      <c r="O57" s="114"/>
      <c r="P57" s="114"/>
    </row>
    <row r="58" spans="1:16" x14ac:dyDescent="0.25">
      <c r="A58" s="104"/>
      <c r="B58" s="105"/>
      <c r="C58" s="106"/>
      <c r="D58" s="107"/>
      <c r="E58" s="108"/>
      <c r="F58" s="109"/>
      <c r="G58" s="110"/>
      <c r="H58" s="198"/>
      <c r="I58" s="111"/>
      <c r="J58" s="112"/>
      <c r="K58" s="112"/>
      <c r="L58" s="112"/>
      <c r="M58" s="113"/>
      <c r="N58" s="114"/>
      <c r="O58" s="114"/>
      <c r="P58" s="114"/>
    </row>
    <row r="59" spans="1:16" x14ac:dyDescent="0.25">
      <c r="A59" s="104"/>
      <c r="B59" s="105"/>
      <c r="C59" s="106"/>
      <c r="D59" s="107"/>
      <c r="E59" s="108"/>
      <c r="F59" s="109"/>
      <c r="G59" s="110"/>
      <c r="H59" s="198"/>
      <c r="I59" s="111"/>
      <c r="J59" s="112"/>
      <c r="K59" s="112"/>
      <c r="L59" s="112"/>
      <c r="M59" s="113"/>
      <c r="N59" s="114"/>
      <c r="O59" s="114"/>
      <c r="P59" s="114"/>
    </row>
    <row r="60" spans="1:16" x14ac:dyDescent="0.25">
      <c r="A60" s="104"/>
      <c r="B60" s="105"/>
      <c r="C60" s="106"/>
      <c r="D60" s="107"/>
      <c r="E60" s="108"/>
      <c r="F60" s="109"/>
      <c r="G60" s="110"/>
      <c r="H60" s="198"/>
      <c r="I60" s="111"/>
      <c r="J60" s="112"/>
      <c r="K60" s="112"/>
      <c r="L60" s="112"/>
      <c r="M60" s="113"/>
      <c r="N60" s="114"/>
      <c r="O60" s="114"/>
      <c r="P60" s="114"/>
    </row>
    <row r="61" spans="1:16" x14ac:dyDescent="0.25">
      <c r="A61" s="104"/>
      <c r="B61" s="105"/>
      <c r="C61" s="106"/>
      <c r="D61" s="107"/>
      <c r="E61" s="108"/>
      <c r="F61" s="109"/>
      <c r="G61" s="110"/>
      <c r="H61" s="198"/>
      <c r="I61" s="111"/>
      <c r="J61" s="112"/>
      <c r="K61" s="112"/>
      <c r="L61" s="112"/>
      <c r="M61" s="113"/>
      <c r="N61" s="114"/>
      <c r="O61" s="114"/>
      <c r="P61" s="114"/>
    </row>
    <row r="62" spans="1:16" x14ac:dyDescent="0.25">
      <c r="A62" s="104"/>
      <c r="B62" s="105"/>
      <c r="C62" s="106"/>
      <c r="D62" s="107"/>
      <c r="E62" s="108"/>
      <c r="F62" s="109"/>
      <c r="G62" s="110"/>
      <c r="H62" s="198"/>
      <c r="I62" s="111"/>
      <c r="J62" s="112"/>
      <c r="K62" s="112"/>
      <c r="L62" s="112"/>
      <c r="M62" s="113"/>
      <c r="N62" s="114"/>
      <c r="O62" s="114"/>
      <c r="P62" s="114"/>
    </row>
    <row r="63" spans="1:16" x14ac:dyDescent="0.25">
      <c r="A63" s="104"/>
      <c r="B63" s="105"/>
      <c r="C63" s="106"/>
      <c r="D63" s="107"/>
      <c r="E63" s="108"/>
      <c r="F63" s="109"/>
      <c r="G63" s="110"/>
      <c r="H63" s="198"/>
      <c r="I63" s="111"/>
      <c r="J63" s="112"/>
      <c r="K63" s="112"/>
      <c r="L63" s="112"/>
      <c r="M63" s="113"/>
      <c r="N63" s="114"/>
      <c r="O63" s="114"/>
      <c r="P63" s="114"/>
    </row>
    <row r="64" spans="1:16" x14ac:dyDescent="0.25">
      <c r="A64" s="104"/>
      <c r="B64" s="105"/>
      <c r="C64" s="106"/>
      <c r="D64" s="107"/>
      <c r="E64" s="108"/>
      <c r="F64" s="109"/>
      <c r="G64" s="110"/>
      <c r="H64" s="198"/>
      <c r="I64" s="111"/>
      <c r="J64" s="112"/>
      <c r="K64" s="112"/>
      <c r="L64" s="112"/>
      <c r="M64" s="113"/>
      <c r="N64" s="114"/>
      <c r="O64" s="114"/>
      <c r="P64" s="114"/>
    </row>
    <row r="65" spans="1:16" x14ac:dyDescent="0.25">
      <c r="A65" s="104"/>
      <c r="B65" s="105"/>
      <c r="C65" s="106"/>
      <c r="D65" s="107"/>
      <c r="E65" s="108"/>
      <c r="F65" s="109"/>
      <c r="G65" s="110"/>
      <c r="H65" s="198"/>
      <c r="I65" s="111"/>
      <c r="J65" s="112"/>
      <c r="K65" s="112"/>
      <c r="L65" s="112"/>
      <c r="M65" s="113"/>
      <c r="N65" s="114"/>
      <c r="O65" s="114"/>
      <c r="P65" s="114"/>
    </row>
    <row r="66" spans="1:16" x14ac:dyDescent="0.25">
      <c r="A66" s="104"/>
      <c r="B66" s="105"/>
      <c r="C66" s="106"/>
      <c r="D66" s="107"/>
      <c r="E66" s="108"/>
      <c r="F66" s="109"/>
      <c r="G66" s="110"/>
      <c r="H66" s="198"/>
      <c r="I66" s="111"/>
      <c r="J66" s="112"/>
      <c r="K66" s="112"/>
      <c r="L66" s="112"/>
      <c r="M66" s="113"/>
      <c r="N66" s="114"/>
      <c r="O66" s="114"/>
      <c r="P66" s="114"/>
    </row>
    <row r="67" spans="1:16" x14ac:dyDescent="0.25">
      <c r="A67" s="104"/>
      <c r="B67" s="105"/>
      <c r="C67" s="106"/>
      <c r="D67" s="107"/>
      <c r="E67" s="108"/>
      <c r="F67" s="109"/>
      <c r="G67" s="110"/>
      <c r="H67" s="198"/>
      <c r="I67" s="111"/>
      <c r="J67" s="112"/>
      <c r="K67" s="112"/>
      <c r="L67" s="112"/>
      <c r="M67" s="113"/>
      <c r="N67" s="114"/>
      <c r="O67" s="114"/>
      <c r="P67" s="114"/>
    </row>
    <row r="68" spans="1:16" x14ac:dyDescent="0.25">
      <c r="A68" s="104"/>
      <c r="B68" s="105"/>
      <c r="C68" s="106"/>
      <c r="D68" s="107"/>
      <c r="E68" s="108"/>
      <c r="F68" s="109"/>
      <c r="G68" s="110"/>
      <c r="H68" s="198"/>
      <c r="I68" s="111"/>
      <c r="J68" s="112"/>
      <c r="K68" s="112"/>
      <c r="L68" s="112"/>
      <c r="M68" s="113"/>
      <c r="N68" s="114"/>
      <c r="O68" s="114"/>
      <c r="P68" s="114"/>
    </row>
    <row r="69" spans="1:16" x14ac:dyDescent="0.25">
      <c r="A69" s="104"/>
      <c r="B69" s="105"/>
      <c r="C69" s="106"/>
      <c r="D69" s="107"/>
      <c r="E69" s="108"/>
      <c r="F69" s="109"/>
      <c r="G69" s="110"/>
      <c r="H69" s="198"/>
      <c r="I69" s="111"/>
      <c r="J69" s="112"/>
      <c r="K69" s="112"/>
      <c r="L69" s="112"/>
      <c r="M69" s="113"/>
      <c r="N69" s="114"/>
      <c r="O69" s="114"/>
      <c r="P69" s="114"/>
    </row>
    <row r="70" spans="1:16" x14ac:dyDescent="0.25">
      <c r="A70" s="104"/>
      <c r="B70" s="105"/>
      <c r="C70" s="106"/>
      <c r="D70" s="107"/>
      <c r="E70" s="108"/>
      <c r="F70" s="109"/>
      <c r="G70" s="110"/>
      <c r="H70" s="198"/>
      <c r="I70" s="111"/>
      <c r="J70" s="112"/>
      <c r="K70" s="112"/>
      <c r="L70" s="112"/>
      <c r="M70" s="113"/>
      <c r="N70" s="114"/>
      <c r="O70" s="114"/>
      <c r="P70" s="114"/>
    </row>
    <row r="71" spans="1:16" x14ac:dyDescent="0.25">
      <c r="A71" s="104"/>
      <c r="B71" s="105"/>
      <c r="C71" s="106"/>
      <c r="D71" s="107"/>
      <c r="E71" s="108"/>
      <c r="F71" s="109"/>
      <c r="G71" s="110"/>
      <c r="H71" s="198"/>
      <c r="I71" s="111"/>
      <c r="J71" s="112"/>
      <c r="K71" s="112"/>
      <c r="L71" s="112"/>
      <c r="M71" s="113"/>
      <c r="N71" s="114"/>
      <c r="O71" s="114"/>
      <c r="P71" s="114"/>
    </row>
    <row r="72" spans="1:16" x14ac:dyDescent="0.25">
      <c r="A72" s="104"/>
      <c r="B72" s="105"/>
      <c r="C72" s="106"/>
      <c r="D72" s="107"/>
      <c r="E72" s="108"/>
      <c r="F72" s="109"/>
      <c r="G72" s="110"/>
      <c r="H72" s="198"/>
      <c r="I72" s="111"/>
      <c r="J72" s="112"/>
      <c r="K72" s="112"/>
      <c r="L72" s="112"/>
      <c r="M72" s="113"/>
      <c r="N72" s="114"/>
      <c r="O72" s="114"/>
      <c r="P72" s="114"/>
    </row>
    <row r="73" spans="1:16" x14ac:dyDescent="0.25">
      <c r="A73" s="104"/>
      <c r="B73" s="105"/>
      <c r="C73" s="106"/>
      <c r="D73" s="107"/>
      <c r="E73" s="108"/>
      <c r="F73" s="109"/>
      <c r="G73" s="110"/>
      <c r="H73" s="198"/>
      <c r="I73" s="111"/>
      <c r="J73" s="112"/>
      <c r="K73" s="112"/>
      <c r="L73" s="112"/>
      <c r="M73" s="113"/>
      <c r="N73" s="114"/>
      <c r="O73" s="114"/>
      <c r="P73" s="114"/>
    </row>
    <row r="74" spans="1:16" x14ac:dyDescent="0.25">
      <c r="A74" s="104"/>
      <c r="B74" s="105"/>
      <c r="C74" s="106"/>
      <c r="D74" s="107"/>
      <c r="E74" s="108"/>
      <c r="F74" s="109"/>
      <c r="G74" s="110"/>
      <c r="H74" s="198"/>
      <c r="I74" s="111"/>
      <c r="J74" s="112"/>
      <c r="K74" s="112"/>
      <c r="L74" s="112"/>
      <c r="M74" s="113"/>
      <c r="N74" s="114"/>
      <c r="O74" s="114"/>
      <c r="P74" s="114"/>
    </row>
    <row r="75" spans="1:16" x14ac:dyDescent="0.25">
      <c r="A75" s="104"/>
      <c r="B75" s="105"/>
      <c r="C75" s="106"/>
      <c r="D75" s="107"/>
      <c r="E75" s="108"/>
      <c r="F75" s="109"/>
      <c r="G75" s="110"/>
      <c r="H75" s="198"/>
      <c r="I75" s="111"/>
      <c r="J75" s="112"/>
      <c r="K75" s="112"/>
      <c r="L75" s="112"/>
      <c r="M75" s="113"/>
      <c r="N75" s="114"/>
      <c r="O75" s="114"/>
      <c r="P75" s="114"/>
    </row>
    <row r="76" spans="1:16" x14ac:dyDescent="0.25">
      <c r="A76" s="104"/>
      <c r="B76" s="105"/>
      <c r="C76" s="106"/>
      <c r="D76" s="107"/>
      <c r="E76" s="108"/>
      <c r="F76" s="109"/>
      <c r="G76" s="110"/>
      <c r="H76" s="198"/>
      <c r="I76" s="111"/>
      <c r="J76" s="112"/>
      <c r="K76" s="112"/>
      <c r="L76" s="112"/>
      <c r="M76" s="113"/>
      <c r="N76" s="114"/>
      <c r="O76" s="114"/>
      <c r="P76" s="114"/>
    </row>
    <row r="77" spans="1:16" x14ac:dyDescent="0.25">
      <c r="A77" s="104"/>
      <c r="B77" s="105"/>
      <c r="C77" s="106"/>
      <c r="D77" s="107"/>
      <c r="E77" s="108"/>
      <c r="F77" s="109"/>
      <c r="G77" s="110"/>
      <c r="H77" s="198"/>
      <c r="I77" s="111"/>
      <c r="J77" s="112"/>
      <c r="K77" s="112"/>
      <c r="L77" s="112"/>
      <c r="M77" s="113"/>
      <c r="N77" s="114"/>
      <c r="O77" s="114"/>
      <c r="P77" s="114"/>
    </row>
    <row r="78" spans="1:16" x14ac:dyDescent="0.25">
      <c r="A78" s="104"/>
      <c r="B78" s="105"/>
      <c r="C78" s="106"/>
      <c r="D78" s="107"/>
      <c r="E78" s="108"/>
      <c r="F78" s="109"/>
      <c r="G78" s="110"/>
      <c r="H78" s="198"/>
      <c r="I78" s="111"/>
      <c r="J78" s="112"/>
      <c r="K78" s="112"/>
      <c r="L78" s="112"/>
      <c r="M78" s="113"/>
      <c r="N78" s="114"/>
      <c r="O78" s="114"/>
      <c r="P78" s="114"/>
    </row>
    <row r="79" spans="1:16" x14ac:dyDescent="0.25">
      <c r="A79" s="104"/>
      <c r="B79" s="105"/>
      <c r="C79" s="106"/>
      <c r="D79" s="107"/>
      <c r="E79" s="108"/>
      <c r="F79" s="109"/>
      <c r="G79" s="110"/>
      <c r="H79" s="198"/>
      <c r="I79" s="111"/>
      <c r="J79" s="112"/>
      <c r="K79" s="112"/>
      <c r="L79" s="112"/>
      <c r="M79" s="113"/>
      <c r="N79" s="114"/>
      <c r="O79" s="114"/>
      <c r="P79" s="114"/>
    </row>
    <row r="80" spans="1:16" x14ac:dyDescent="0.25">
      <c r="A80" s="104"/>
      <c r="B80" s="105"/>
      <c r="C80" s="106"/>
      <c r="D80" s="107"/>
      <c r="E80" s="108"/>
      <c r="F80" s="109"/>
      <c r="G80" s="110"/>
      <c r="H80" s="198"/>
      <c r="I80" s="111"/>
      <c r="J80" s="112"/>
      <c r="K80" s="112"/>
      <c r="L80" s="112"/>
      <c r="M80" s="113"/>
      <c r="N80" s="114"/>
      <c r="O80" s="114"/>
      <c r="P80" s="114"/>
    </row>
    <row r="81" spans="1:16" x14ac:dyDescent="0.25">
      <c r="A81" s="104"/>
      <c r="B81" s="105"/>
      <c r="C81" s="106"/>
      <c r="D81" s="107"/>
      <c r="E81" s="108"/>
      <c r="F81" s="109"/>
      <c r="G81" s="110"/>
      <c r="H81" s="198"/>
      <c r="I81" s="111"/>
      <c r="J81" s="112"/>
      <c r="K81" s="112"/>
      <c r="L81" s="112"/>
      <c r="M81" s="113"/>
      <c r="N81" s="114"/>
      <c r="O81" s="114"/>
      <c r="P81" s="114"/>
    </row>
  </sheetData>
  <mergeCells count="10">
    <mergeCell ref="F1:P1"/>
    <mergeCell ref="A2:P2"/>
    <mergeCell ref="C1:D1"/>
    <mergeCell ref="D7:F7"/>
    <mergeCell ref="A5:C5"/>
    <mergeCell ref="A6:C6"/>
    <mergeCell ref="A7:C7"/>
    <mergeCell ref="A4:F4"/>
    <mergeCell ref="D5:F5"/>
    <mergeCell ref="D6:F6"/>
  </mergeCells>
  <phoneticPr fontId="42" type="noConversion"/>
  <hyperlinks>
    <hyperlink ref="A1" location="Overview!A1" display="Back to Overview" xr:uid="{00000000-0004-0000-0200-000000000000}"/>
  </hyperlinks>
  <pageMargins left="0.39370078740157483" right="0.39370078740157483" top="0.86614173228346458" bottom="0.78740157480314965" header="0.27559055118110237" footer="0.27559055118110237"/>
  <pageSetup paperSize="9" scale="60" fitToHeight="0" orientation="landscape" r:id="rId1"/>
  <headerFooter differentFirst="1" scaleWithDoc="0">
    <oddHeader>&amp;L&amp;"Trebuchet MS,Regular"
&amp;"Trebuchet MS,Bold"Annex 2 &amp;"Trebuchet MS,Regular"- Schedule of Charges for use of the Distribution System by Designated EHV Properties (including LDNOs with Designated EHV Properties/end-users).</oddHeader>
    <firstHeader>&amp;L&amp;"Trebuchet MS,Bold"
Annex 2&amp;"Trebuchet MS,Regular" - Schedule of Charges for use of the Distribution System by Designated EHV Properties (including LDNOs with Designated EHV Properties/end-users).</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I76"/>
  <sheetViews>
    <sheetView zoomScale="80" zoomScaleNormal="80" zoomScaleSheetLayoutView="100" workbookViewId="0">
      <selection sqref="A1:H1"/>
    </sheetView>
  </sheetViews>
  <sheetFormatPr defaultColWidth="9.109375" defaultRowHeight="14.4" x14ac:dyDescent="0.35"/>
  <cols>
    <col min="1" max="1" width="14.6640625" style="97" customWidth="1"/>
    <col min="2" max="2" width="8.6640625" style="97" customWidth="1"/>
    <col min="3" max="3" width="15.6640625" style="115" bestFit="1" customWidth="1"/>
    <col min="4" max="4" width="50.6640625" style="115" customWidth="1"/>
    <col min="5" max="5" width="14.6640625" style="116" customWidth="1"/>
    <col min="6" max="7" width="14.6640625" style="117" customWidth="1"/>
    <col min="8" max="8" width="14.6640625" style="97" customWidth="1"/>
    <col min="9" max="9" width="15.5546875" style="97" customWidth="1"/>
    <col min="10" max="16384" width="9.109375" style="97"/>
  </cols>
  <sheetData>
    <row r="1" spans="1:9" x14ac:dyDescent="0.25">
      <c r="A1" s="227" t="s">
        <v>674</v>
      </c>
      <c r="B1" s="227"/>
      <c r="C1" s="227"/>
      <c r="D1" s="227"/>
      <c r="E1" s="227"/>
      <c r="F1" s="227"/>
      <c r="G1" s="227"/>
      <c r="H1" s="227"/>
    </row>
    <row r="2" spans="1:9" s="98" customFormat="1" ht="18" x14ac:dyDescent="0.25">
      <c r="A2" s="232" t="str">
        <f>Overview!B4&amp; " - Effective from "&amp;Overview!D4&amp;" - "&amp;Overview!E4&amp;" Designated EHV import charges"</f>
        <v>Fulcrum Electricity Assets Ltd - GSP_F - Effective from 1 April 2027 - Final Designated EHV import charges</v>
      </c>
      <c r="B2" s="233"/>
      <c r="C2" s="233"/>
      <c r="D2" s="233"/>
      <c r="E2" s="233"/>
      <c r="F2" s="233"/>
      <c r="G2" s="233"/>
      <c r="H2" s="234"/>
    </row>
    <row r="3" spans="1:9" s="99" customFormat="1" ht="18" x14ac:dyDescent="0.25">
      <c r="A3" s="118"/>
      <c r="B3" s="118"/>
      <c r="C3" s="118"/>
      <c r="D3" s="119"/>
      <c r="E3" s="120"/>
      <c r="F3" s="120"/>
      <c r="G3" s="121"/>
      <c r="H3" s="121"/>
      <c r="I3" s="62"/>
    </row>
    <row r="4" spans="1:9" ht="72" x14ac:dyDescent="0.25">
      <c r="A4" s="77" t="s">
        <v>270</v>
      </c>
      <c r="B4" s="100" t="s">
        <v>260</v>
      </c>
      <c r="C4" s="77" t="s">
        <v>261</v>
      </c>
      <c r="D4" s="101" t="s">
        <v>29</v>
      </c>
      <c r="E4" s="122" t="str">
        <f>'Annex 2 Designated EHV charges'!I9</f>
        <v>Import
Super Red
unit charge
(p/kWh)</v>
      </c>
      <c r="F4" s="122" t="str">
        <f>'Annex 2 Designated EHV charges'!J9</f>
        <v>Import
fixed charge
(p/day)</v>
      </c>
      <c r="G4" s="122" t="str">
        <f>'Annex 2 Designated EHV charges'!K9</f>
        <v>Import
capacity charge
(p/kVA/day)</v>
      </c>
      <c r="H4" s="122" t="str">
        <f>'Annex 2 Designated EHV charges'!L9</f>
        <v>Import
exceeded capacity charge
(p/kVA/day)</v>
      </c>
    </row>
    <row r="5" spans="1:9" x14ac:dyDescent="0.25">
      <c r="A5" s="123" t="str">
        <f t="array" ref="A5">IFERROR(INDEX('Annex 2 Designated EHV charges'!$A$10:$A$81, MATCH(0, IF(('Annex 2 Designated EHV charges'!$A$10:$A$81=""),1, COUNTIF(A$4:$A4, 'Annex 2 Designated EHV charges'!$A$10:$A$81)), 0)),"")</f>
        <v/>
      </c>
      <c r="B5" s="105" t="str">
        <f>IF($A5="","",VLOOKUP($A5,'Annex 2 Designated EHV charges'!$A:$P,2,0))</f>
        <v/>
      </c>
      <c r="C5" s="124" t="str">
        <f>IF($A5="","",VLOOKUP($A5,'Annex 2 Designated EHV charges'!$A:$P,3,0))</f>
        <v/>
      </c>
      <c r="D5" s="125" t="str">
        <f>IF($A5="","",VLOOKUP($A5,'Annex 2 Designated EHV charges'!$A:$P,7,0))</f>
        <v/>
      </c>
      <c r="E5" s="126" t="str">
        <f>IFERROR(IF(VLOOKUP($A5,'Annex 2 Designated EHV charges'!$A:$P,9,FALSE)=0,"",VLOOKUP($A5,'Annex 2 Designated EHV charges'!$A:$P,9,FALSE)),"")</f>
        <v/>
      </c>
      <c r="F5" s="127" t="str">
        <f>IFERROR(IF(VLOOKUP($A5,'Annex 2 Designated EHV charges'!$A:$P,10,FALSE)=0,"",VLOOKUP($A5,'Annex 2 Designated EHV charges'!$A:$P,10,FALSE)),"")</f>
        <v/>
      </c>
      <c r="G5" s="128" t="str">
        <f>IFERROR(IF(VLOOKUP($A5,'Annex 2 Designated EHV charges'!$A:$P,11,FALSE)=0,"",VLOOKUP($A5,'Annex 2 Designated EHV charges'!$A:$P,11,FALSE)),"")</f>
        <v/>
      </c>
      <c r="H5" s="128" t="str">
        <f>IFERROR(IF(VLOOKUP($A5,'Annex 2 Designated EHV charges'!$A:$P,12,FALSE)=0,"",VLOOKUP($A5,'Annex 2 Designated EHV charges'!$A:$P,12,FALSE)),"")</f>
        <v/>
      </c>
    </row>
    <row r="6" spans="1:9" x14ac:dyDescent="0.25">
      <c r="A6" s="123" t="str">
        <f t="array" ref="A6">IFERROR(INDEX('Annex 2 Designated EHV charges'!$A$10:$A$81, MATCH(0, IF(('Annex 2 Designated EHV charges'!$A$10:$A$81=""),1, COUNTIF(A$4:$A5, 'Annex 2 Designated EHV charges'!$A$10:$A$81)), 0)),"")</f>
        <v/>
      </c>
      <c r="B6" s="105" t="str">
        <f>IF($A6="","",VLOOKUP($A6,'Annex 2 Designated EHV charges'!$A:$P,2,0))</f>
        <v/>
      </c>
      <c r="C6" s="124" t="str">
        <f>IF($A6="","",VLOOKUP($A6,'Annex 2 Designated EHV charges'!$A:$P,3,0))</f>
        <v/>
      </c>
      <c r="D6" s="125" t="str">
        <f>IF($A6="","",VLOOKUP($A6,'Annex 2 Designated EHV charges'!$A:$P,7,0))</f>
        <v/>
      </c>
      <c r="E6" s="126" t="str">
        <f>IFERROR(IF(VLOOKUP($A6,'Annex 2 Designated EHV charges'!$A:$P,9,FALSE)=0,"",VLOOKUP($A6,'Annex 2 Designated EHV charges'!$A:$P,9,FALSE)),"")</f>
        <v/>
      </c>
      <c r="F6" s="127" t="str">
        <f>IFERROR(IF(VLOOKUP($A6,'Annex 2 Designated EHV charges'!$A:$P,10,FALSE)=0,"",VLOOKUP($A6,'Annex 2 Designated EHV charges'!$A:$P,10,FALSE)),"")</f>
        <v/>
      </c>
      <c r="G6" s="128" t="str">
        <f>IFERROR(IF(VLOOKUP($A6,'Annex 2 Designated EHV charges'!$A:$P,11,FALSE)=0,"",VLOOKUP($A6,'Annex 2 Designated EHV charges'!$A:$P,11,FALSE)),"")</f>
        <v/>
      </c>
      <c r="H6" s="128" t="str">
        <f>IFERROR(IF(VLOOKUP($A6,'Annex 2 Designated EHV charges'!$A:$P,12,FALSE)=0,"",VLOOKUP($A6,'Annex 2 Designated EHV charges'!$A:$P,12,FALSE)),"")</f>
        <v/>
      </c>
    </row>
    <row r="7" spans="1:9" ht="28.8" x14ac:dyDescent="0.25">
      <c r="A7" s="123" t="str">
        <f t="array" ref="A7">IFERROR(INDEX('Annex 2 Designated EHV charges'!$A$10:$A$81, MATCH(0, IF(('Annex 2 Designated EHV charges'!$A$10:$A$81=""),1, COUNTIF(A$4:$A6, 'Annex 2 Designated EHV charges'!$A$10:$A$81)), 0)),"")</f>
        <v/>
      </c>
      <c r="B7" s="105" t="str">
        <f>IF($A7="","",VLOOKUP($A7,'Annex 2 Designated EHV charges'!$A:$P,2,0))</f>
        <v/>
      </c>
      <c r="C7" s="124" t="str">
        <f>IF($A7="","",VLOOKUP($A7,'Annex 2 Designated EHV charges'!$A:$P,3,0))</f>
        <v/>
      </c>
      <c r="D7" s="125" t="str">
        <f>IF($A7="","",VLOOKUP($A7,'Annex 2 Designated EHV charges'!$A:$P,7,0))</f>
        <v/>
      </c>
      <c r="E7" s="126" t="str">
        <f>IFERROR(IF(VLOOKUP($A7,'Annex 2 Designated EHV charges'!$A:$P,9,FALSE)=0,"",VLOOKUP($A7,'Annex 2 Designated EHV charges'!$A:$P,9,FALSE)),"")</f>
        <v/>
      </c>
      <c r="F7" s="127" t="str">
        <f>IFERROR(IF(VLOOKUP($A7,'Annex 2 Designated EHV charges'!$A:$P,10,FALSE)=0,"",VLOOKUP($A7,'Annex 2 Designated EHV charges'!$A:$P,10,FALSE)),"")</f>
        <v/>
      </c>
      <c r="G7" s="128" t="str">
        <f>IFERROR(IF(VLOOKUP($A7,'Annex 2 Designated EHV charges'!$A:$P,11,FALSE)=0,"",VLOOKUP($A7,'Annex 2 Designated EHV charges'!$A:$P,11,FALSE)),"")</f>
        <v/>
      </c>
      <c r="H7" s="128" t="str">
        <f>IFERROR(IF(VLOOKUP($A7,'Annex 2 Designated EHV charges'!$A:$P,12,FALSE)=0,"",VLOOKUP($A7,'Annex 2 Designated EHV charges'!$A:$P,12,FALSE)),"")</f>
        <v/>
      </c>
    </row>
    <row r="8" spans="1:9" x14ac:dyDescent="0.25">
      <c r="A8" s="123" t="str">
        <f t="array" ref="A8">IFERROR(INDEX('Annex 2 Designated EHV charges'!$A$10:$A$81, MATCH(0, IF(('Annex 2 Designated EHV charges'!$A$10:$A$81=""),1, COUNTIF(A$4:$A7, 'Annex 2 Designated EHV charges'!$A$10:$A$81)), 0)),"")</f>
        <v/>
      </c>
      <c r="B8" s="105" t="str">
        <f>IF($A8="","",VLOOKUP($A8,'Annex 2 Designated EHV charges'!$A:$P,2,0))</f>
        <v/>
      </c>
      <c r="C8" s="124" t="str">
        <f>IF($A8="","",VLOOKUP($A8,'Annex 2 Designated EHV charges'!$A:$P,3,0))</f>
        <v/>
      </c>
      <c r="D8" s="125" t="str">
        <f>IF($A8="","",VLOOKUP($A8,'Annex 2 Designated EHV charges'!$A:$P,7,0))</f>
        <v/>
      </c>
      <c r="E8" s="126" t="str">
        <f>IFERROR(IF(VLOOKUP($A8,'Annex 2 Designated EHV charges'!$A:$P,9,FALSE)=0,"",VLOOKUP($A8,'Annex 2 Designated EHV charges'!$A:$P,9,FALSE)),"")</f>
        <v/>
      </c>
      <c r="F8" s="127" t="str">
        <f>IFERROR(IF(VLOOKUP($A8,'Annex 2 Designated EHV charges'!$A:$P,10,FALSE)=0,"",VLOOKUP($A8,'Annex 2 Designated EHV charges'!$A:$P,10,FALSE)),"")</f>
        <v/>
      </c>
      <c r="G8" s="128" t="str">
        <f>IFERROR(IF(VLOOKUP($A8,'Annex 2 Designated EHV charges'!$A:$P,11,FALSE)=0,"",VLOOKUP($A8,'Annex 2 Designated EHV charges'!$A:$P,11,FALSE)),"")</f>
        <v/>
      </c>
      <c r="H8" s="128" t="str">
        <f>IFERROR(IF(VLOOKUP($A8,'Annex 2 Designated EHV charges'!$A:$P,12,FALSE)=0,"",VLOOKUP($A8,'Annex 2 Designated EHV charges'!$A:$P,12,FALSE)),"")</f>
        <v/>
      </c>
    </row>
    <row r="9" spans="1:9" x14ac:dyDescent="0.25">
      <c r="A9" s="123" t="str">
        <f t="array" ref="A9">IFERROR(INDEX('Annex 2 Designated EHV charges'!$A$10:$A$81, MATCH(0, IF(('Annex 2 Designated EHV charges'!$A$10:$A$81=""),1, COUNTIF(A$4:$A8, 'Annex 2 Designated EHV charges'!$A$10:$A$81)), 0)),"")</f>
        <v/>
      </c>
      <c r="B9" s="105" t="str">
        <f>IF($A9="","",VLOOKUP($A9,'Annex 2 Designated EHV charges'!$A:$P,2,0))</f>
        <v/>
      </c>
      <c r="C9" s="124" t="str">
        <f>IF($A9="","",VLOOKUP($A9,'Annex 2 Designated EHV charges'!$A:$P,3,0))</f>
        <v/>
      </c>
      <c r="D9" s="125" t="str">
        <f>IF($A9="","",VLOOKUP($A9,'Annex 2 Designated EHV charges'!$A:$P,7,0))</f>
        <v/>
      </c>
      <c r="E9" s="126" t="str">
        <f>IFERROR(IF(VLOOKUP($A9,'Annex 2 Designated EHV charges'!$A:$P,9,FALSE)=0,"",VLOOKUP($A9,'Annex 2 Designated EHV charges'!$A:$P,9,FALSE)),"")</f>
        <v/>
      </c>
      <c r="F9" s="127" t="str">
        <f>IFERROR(IF(VLOOKUP($A9,'Annex 2 Designated EHV charges'!$A:$P,10,FALSE)=0,"",VLOOKUP($A9,'Annex 2 Designated EHV charges'!$A:$P,10,FALSE)),"")</f>
        <v/>
      </c>
      <c r="G9" s="128" t="str">
        <f>IFERROR(IF(VLOOKUP($A9,'Annex 2 Designated EHV charges'!$A:$P,11,FALSE)=0,"",VLOOKUP($A9,'Annex 2 Designated EHV charges'!$A:$P,11,FALSE)),"")</f>
        <v/>
      </c>
      <c r="H9" s="128" t="str">
        <f>IFERROR(IF(VLOOKUP($A9,'Annex 2 Designated EHV charges'!$A:$P,12,FALSE)=0,"",VLOOKUP($A9,'Annex 2 Designated EHV charges'!$A:$P,12,FALSE)),"")</f>
        <v/>
      </c>
    </row>
    <row r="10" spans="1:9" x14ac:dyDescent="0.25">
      <c r="A10" s="123" t="str">
        <f t="array" ref="A10">IFERROR(INDEX('Annex 2 Designated EHV charges'!$A$10:$A$81, MATCH(0, IF(('Annex 2 Designated EHV charges'!$A$10:$A$81=""),1, COUNTIF(A$4:$A9, 'Annex 2 Designated EHV charges'!$A$10:$A$81)), 0)),"")</f>
        <v/>
      </c>
      <c r="B10" s="105" t="str">
        <f>IF($A10="","",VLOOKUP($A10,'Annex 2 Designated EHV charges'!$A:$P,2,0))</f>
        <v/>
      </c>
      <c r="C10" s="124" t="str">
        <f>IF($A10="","",VLOOKUP($A10,'Annex 2 Designated EHV charges'!$A:$P,3,0))</f>
        <v/>
      </c>
      <c r="D10" s="125" t="str">
        <f>IF($A10="","",VLOOKUP($A10,'Annex 2 Designated EHV charges'!$A:$P,7,0))</f>
        <v/>
      </c>
      <c r="E10" s="126" t="str">
        <f>IFERROR(IF(VLOOKUP($A10,'Annex 2 Designated EHV charges'!$A:$P,9,FALSE)=0,"",VLOOKUP($A10,'Annex 2 Designated EHV charges'!$A:$P,9,FALSE)),"")</f>
        <v/>
      </c>
      <c r="F10" s="127" t="str">
        <f>IFERROR(IF(VLOOKUP($A10,'Annex 2 Designated EHV charges'!$A:$P,10,FALSE)=0,"",VLOOKUP($A10,'Annex 2 Designated EHV charges'!$A:$P,10,FALSE)),"")</f>
        <v/>
      </c>
      <c r="G10" s="128" t="str">
        <f>IFERROR(IF(VLOOKUP($A10,'Annex 2 Designated EHV charges'!$A:$P,11,FALSE)=0,"",VLOOKUP($A10,'Annex 2 Designated EHV charges'!$A:$P,11,FALSE)),"")</f>
        <v/>
      </c>
      <c r="H10" s="128" t="str">
        <f>IFERROR(IF(VLOOKUP($A10,'Annex 2 Designated EHV charges'!$A:$P,12,FALSE)=0,"",VLOOKUP($A10,'Annex 2 Designated EHV charges'!$A:$P,12,FALSE)),"")</f>
        <v/>
      </c>
    </row>
    <row r="11" spans="1:9" x14ac:dyDescent="0.25">
      <c r="A11" s="123" t="str">
        <f t="array" ref="A11">IFERROR(INDEX('Annex 2 Designated EHV charges'!$A$10:$A$81, MATCH(0, IF(('Annex 2 Designated EHV charges'!$A$10:$A$81=""),1, COUNTIF(A$4:$A10, 'Annex 2 Designated EHV charges'!$A$10:$A$81)), 0)),"")</f>
        <v/>
      </c>
      <c r="B11" s="105" t="str">
        <f>IF($A11="","",VLOOKUP($A11,'Annex 2 Designated EHV charges'!$A:$P,2,0))</f>
        <v/>
      </c>
      <c r="C11" s="124" t="str">
        <f>IF($A11="","",VLOOKUP($A11,'Annex 2 Designated EHV charges'!$A:$P,3,0))</f>
        <v/>
      </c>
      <c r="D11" s="125" t="str">
        <f>IF($A11="","",VLOOKUP($A11,'Annex 2 Designated EHV charges'!$A:$P,7,0))</f>
        <v/>
      </c>
      <c r="E11" s="126" t="str">
        <f>IFERROR(IF(VLOOKUP($A11,'Annex 2 Designated EHV charges'!$A:$P,9,FALSE)=0,"",VLOOKUP($A11,'Annex 2 Designated EHV charges'!$A:$P,9,FALSE)),"")</f>
        <v/>
      </c>
      <c r="F11" s="127" t="str">
        <f>IFERROR(IF(VLOOKUP($A11,'Annex 2 Designated EHV charges'!$A:$P,10,FALSE)=0,"",VLOOKUP($A11,'Annex 2 Designated EHV charges'!$A:$P,10,FALSE)),"")</f>
        <v/>
      </c>
      <c r="G11" s="128" t="str">
        <f>IFERROR(IF(VLOOKUP($A11,'Annex 2 Designated EHV charges'!$A:$P,11,FALSE)=0,"",VLOOKUP($A11,'Annex 2 Designated EHV charges'!$A:$P,11,FALSE)),"")</f>
        <v/>
      </c>
      <c r="H11" s="128" t="str">
        <f>IFERROR(IF(VLOOKUP($A11,'Annex 2 Designated EHV charges'!$A:$P,12,FALSE)=0,"",VLOOKUP($A11,'Annex 2 Designated EHV charges'!$A:$P,12,FALSE)),"")</f>
        <v/>
      </c>
    </row>
    <row r="12" spans="1:9" x14ac:dyDescent="0.25">
      <c r="A12" s="123" t="str">
        <f t="array" ref="A12">IFERROR(INDEX('Annex 2 Designated EHV charges'!$A$10:$A$81, MATCH(0, IF(('Annex 2 Designated EHV charges'!$A$10:$A$81=""),1, COUNTIF(A$4:$A11, 'Annex 2 Designated EHV charges'!$A$10:$A$81)), 0)),"")</f>
        <v/>
      </c>
      <c r="B12" s="105" t="str">
        <f>IF($A12="","",VLOOKUP($A12,'Annex 2 Designated EHV charges'!$A:$P,2,0))</f>
        <v/>
      </c>
      <c r="C12" s="124" t="str">
        <f>IF($A12="","",VLOOKUP($A12,'Annex 2 Designated EHV charges'!$A:$P,3,0))</f>
        <v/>
      </c>
      <c r="D12" s="125" t="str">
        <f>IF($A12="","",VLOOKUP($A12,'Annex 2 Designated EHV charges'!$A:$P,7,0))</f>
        <v/>
      </c>
      <c r="E12" s="126" t="str">
        <f>IFERROR(IF(VLOOKUP($A12,'Annex 2 Designated EHV charges'!$A:$P,9,FALSE)=0,"",VLOOKUP($A12,'Annex 2 Designated EHV charges'!$A:$P,9,FALSE)),"")</f>
        <v/>
      </c>
      <c r="F12" s="127" t="str">
        <f>IFERROR(IF(VLOOKUP($A12,'Annex 2 Designated EHV charges'!$A:$P,10,FALSE)=0,"",VLOOKUP($A12,'Annex 2 Designated EHV charges'!$A:$P,10,FALSE)),"")</f>
        <v/>
      </c>
      <c r="G12" s="128" t="str">
        <f>IFERROR(IF(VLOOKUP($A12,'Annex 2 Designated EHV charges'!$A:$P,11,FALSE)=0,"",VLOOKUP($A12,'Annex 2 Designated EHV charges'!$A:$P,11,FALSE)),"")</f>
        <v/>
      </c>
      <c r="H12" s="128" t="str">
        <f>IFERROR(IF(VLOOKUP($A12,'Annex 2 Designated EHV charges'!$A:$P,12,FALSE)=0,"",VLOOKUP($A12,'Annex 2 Designated EHV charges'!$A:$P,12,FALSE)),"")</f>
        <v/>
      </c>
    </row>
    <row r="13" spans="1:9" x14ac:dyDescent="0.25">
      <c r="A13" s="123" t="str">
        <f t="array" ref="A13">IFERROR(INDEX('Annex 2 Designated EHV charges'!$A$10:$A$81, MATCH(0, IF(('Annex 2 Designated EHV charges'!$A$10:$A$81=""),1, COUNTIF(A$4:$A12, 'Annex 2 Designated EHV charges'!$A$10:$A$81)), 0)),"")</f>
        <v/>
      </c>
      <c r="B13" s="105" t="str">
        <f>IF($A13="","",VLOOKUP($A13,'Annex 2 Designated EHV charges'!$A:$P,2,0))</f>
        <v/>
      </c>
      <c r="C13" s="124" t="str">
        <f>IF($A13="","",VLOOKUP($A13,'Annex 2 Designated EHV charges'!$A:$P,3,0))</f>
        <v/>
      </c>
      <c r="D13" s="125" t="str">
        <f>IF($A13="","",VLOOKUP($A13,'Annex 2 Designated EHV charges'!$A:$P,7,0))</f>
        <v/>
      </c>
      <c r="E13" s="126" t="str">
        <f>IFERROR(IF(VLOOKUP($A13,'Annex 2 Designated EHV charges'!$A:$P,9,FALSE)=0,"",VLOOKUP($A13,'Annex 2 Designated EHV charges'!$A:$P,9,FALSE)),"")</f>
        <v/>
      </c>
      <c r="F13" s="127" t="str">
        <f>IFERROR(IF(VLOOKUP($A13,'Annex 2 Designated EHV charges'!$A:$P,10,FALSE)=0,"",VLOOKUP($A13,'Annex 2 Designated EHV charges'!$A:$P,10,FALSE)),"")</f>
        <v/>
      </c>
      <c r="G13" s="128" t="str">
        <f>IFERROR(IF(VLOOKUP($A13,'Annex 2 Designated EHV charges'!$A:$P,11,FALSE)=0,"",VLOOKUP($A13,'Annex 2 Designated EHV charges'!$A:$P,11,FALSE)),"")</f>
        <v/>
      </c>
      <c r="H13" s="128" t="str">
        <f>IFERROR(IF(VLOOKUP($A13,'Annex 2 Designated EHV charges'!$A:$P,12,FALSE)=0,"",VLOOKUP($A13,'Annex 2 Designated EHV charges'!$A:$P,12,FALSE)),"")</f>
        <v/>
      </c>
    </row>
    <row r="14" spans="1:9" x14ac:dyDescent="0.25">
      <c r="A14" s="123" t="str">
        <f t="array" ref="A14">IFERROR(INDEX('Annex 2 Designated EHV charges'!$A$10:$A$81, MATCH(0, IF(('Annex 2 Designated EHV charges'!$A$10:$A$81=""),1, COUNTIF(A$4:$A13, 'Annex 2 Designated EHV charges'!$A$10:$A$81)), 0)),"")</f>
        <v/>
      </c>
      <c r="B14" s="105" t="str">
        <f>IF($A14="","",VLOOKUP($A14,'Annex 2 Designated EHV charges'!$A:$P,2,0))</f>
        <v/>
      </c>
      <c r="C14" s="124" t="str">
        <f>IF($A14="","",VLOOKUP($A14,'Annex 2 Designated EHV charges'!$A:$P,3,0))</f>
        <v/>
      </c>
      <c r="D14" s="125" t="str">
        <f>IF($A14="","",VLOOKUP($A14,'Annex 2 Designated EHV charges'!$A:$P,7,0))</f>
        <v/>
      </c>
      <c r="E14" s="126" t="str">
        <f>IFERROR(IF(VLOOKUP($A14,'Annex 2 Designated EHV charges'!$A:$P,9,FALSE)=0,"",VLOOKUP($A14,'Annex 2 Designated EHV charges'!$A:$P,9,FALSE)),"")</f>
        <v/>
      </c>
      <c r="F14" s="127" t="str">
        <f>IFERROR(IF(VLOOKUP($A14,'Annex 2 Designated EHV charges'!$A:$P,10,FALSE)=0,"",VLOOKUP($A14,'Annex 2 Designated EHV charges'!$A:$P,10,FALSE)),"")</f>
        <v/>
      </c>
      <c r="G14" s="128" t="str">
        <f>IFERROR(IF(VLOOKUP($A14,'Annex 2 Designated EHV charges'!$A:$P,11,FALSE)=0,"",VLOOKUP($A14,'Annex 2 Designated EHV charges'!$A:$P,11,FALSE)),"")</f>
        <v/>
      </c>
      <c r="H14" s="128" t="str">
        <f>IFERROR(IF(VLOOKUP($A14,'Annex 2 Designated EHV charges'!$A:$P,12,FALSE)=0,"",VLOOKUP($A14,'Annex 2 Designated EHV charges'!$A:$P,12,FALSE)),"")</f>
        <v/>
      </c>
    </row>
    <row r="15" spans="1:9" x14ac:dyDescent="0.25">
      <c r="A15" s="123" t="str">
        <f t="array" ref="A15">IFERROR(INDEX('Annex 2 Designated EHV charges'!$A$10:$A$81, MATCH(0, IF(('Annex 2 Designated EHV charges'!$A$10:$A$81=""),1, COUNTIF(A$4:$A14, 'Annex 2 Designated EHV charges'!$A$10:$A$81)), 0)),"")</f>
        <v/>
      </c>
      <c r="B15" s="105" t="str">
        <f>IF($A15="","",VLOOKUP($A15,'Annex 2 Designated EHV charges'!$A:$P,2,0))</f>
        <v/>
      </c>
      <c r="C15" s="124" t="str">
        <f>IF($A15="","",VLOOKUP($A15,'Annex 2 Designated EHV charges'!$A:$P,3,0))</f>
        <v/>
      </c>
      <c r="D15" s="125" t="str">
        <f>IF($A15="","",VLOOKUP($A15,'Annex 2 Designated EHV charges'!$A:$P,7,0))</f>
        <v/>
      </c>
      <c r="E15" s="126" t="str">
        <f>IFERROR(IF(VLOOKUP($A15,'Annex 2 Designated EHV charges'!$A:$P,9,FALSE)=0,"",VLOOKUP($A15,'Annex 2 Designated EHV charges'!$A:$P,9,FALSE)),"")</f>
        <v/>
      </c>
      <c r="F15" s="127" t="str">
        <f>IFERROR(IF(VLOOKUP($A15,'Annex 2 Designated EHV charges'!$A:$P,10,FALSE)=0,"",VLOOKUP($A15,'Annex 2 Designated EHV charges'!$A:$P,10,FALSE)),"")</f>
        <v/>
      </c>
      <c r="G15" s="128" t="str">
        <f>IFERROR(IF(VLOOKUP($A15,'Annex 2 Designated EHV charges'!$A:$P,11,FALSE)=0,"",VLOOKUP($A15,'Annex 2 Designated EHV charges'!$A:$P,11,FALSE)),"")</f>
        <v/>
      </c>
      <c r="H15" s="128" t="str">
        <f>IFERROR(IF(VLOOKUP($A15,'Annex 2 Designated EHV charges'!$A:$P,12,FALSE)=0,"",VLOOKUP($A15,'Annex 2 Designated EHV charges'!$A:$P,12,FALSE)),"")</f>
        <v/>
      </c>
    </row>
    <row r="16" spans="1:9" x14ac:dyDescent="0.25">
      <c r="A16" s="123" t="str">
        <f t="array" ref="A16">IFERROR(INDEX('Annex 2 Designated EHV charges'!$A$10:$A$81, MATCH(0, IF(('Annex 2 Designated EHV charges'!$A$10:$A$81=""),1, COUNTIF(A$4:$A15, 'Annex 2 Designated EHV charges'!$A$10:$A$81)), 0)),"")</f>
        <v/>
      </c>
      <c r="B16" s="105" t="str">
        <f>IF($A16="","",VLOOKUP($A16,'Annex 2 Designated EHV charges'!$A:$P,2,0))</f>
        <v/>
      </c>
      <c r="C16" s="124" t="str">
        <f>IF($A16="","",VLOOKUP($A16,'Annex 2 Designated EHV charges'!$A:$P,3,0))</f>
        <v/>
      </c>
      <c r="D16" s="125" t="str">
        <f>IF($A16="","",VLOOKUP($A16,'Annex 2 Designated EHV charges'!$A:$P,7,0))</f>
        <v/>
      </c>
      <c r="E16" s="126" t="str">
        <f>IFERROR(IF(VLOOKUP($A16,'Annex 2 Designated EHV charges'!$A:$P,9,FALSE)=0,"",VLOOKUP($A16,'Annex 2 Designated EHV charges'!$A:$P,9,FALSE)),"")</f>
        <v/>
      </c>
      <c r="F16" s="127" t="str">
        <f>IFERROR(IF(VLOOKUP($A16,'Annex 2 Designated EHV charges'!$A:$P,10,FALSE)=0,"",VLOOKUP($A16,'Annex 2 Designated EHV charges'!$A:$P,10,FALSE)),"")</f>
        <v/>
      </c>
      <c r="G16" s="128" t="str">
        <f>IFERROR(IF(VLOOKUP($A16,'Annex 2 Designated EHV charges'!$A:$P,11,FALSE)=0,"",VLOOKUP($A16,'Annex 2 Designated EHV charges'!$A:$P,11,FALSE)),"")</f>
        <v/>
      </c>
      <c r="H16" s="128" t="str">
        <f>IFERROR(IF(VLOOKUP($A16,'Annex 2 Designated EHV charges'!$A:$P,12,FALSE)=0,"",VLOOKUP($A16,'Annex 2 Designated EHV charges'!$A:$P,12,FALSE)),"")</f>
        <v/>
      </c>
    </row>
    <row r="17" spans="1:8" x14ac:dyDescent="0.25">
      <c r="A17" s="123" t="str">
        <f t="array" ref="A17">IFERROR(INDEX('Annex 2 Designated EHV charges'!$A$10:$A$81, MATCH(0, IF(('Annex 2 Designated EHV charges'!$A$10:$A$81=""),1, COUNTIF(A$4:$A16, 'Annex 2 Designated EHV charges'!$A$10:$A$81)), 0)),"")</f>
        <v/>
      </c>
      <c r="B17" s="105" t="str">
        <f>IF($A17="","",VLOOKUP($A17,'Annex 2 Designated EHV charges'!$A:$P,2,0))</f>
        <v/>
      </c>
      <c r="C17" s="124" t="str">
        <f>IF($A17="","",VLOOKUP($A17,'Annex 2 Designated EHV charges'!$A:$P,3,0))</f>
        <v/>
      </c>
      <c r="D17" s="125" t="str">
        <f>IF($A17="","",VLOOKUP($A17,'Annex 2 Designated EHV charges'!$A:$P,7,0))</f>
        <v/>
      </c>
      <c r="E17" s="126" t="str">
        <f>IFERROR(IF(VLOOKUP($A17,'Annex 2 Designated EHV charges'!$A:$P,9,FALSE)=0,"",VLOOKUP($A17,'Annex 2 Designated EHV charges'!$A:$P,9,FALSE)),"")</f>
        <v/>
      </c>
      <c r="F17" s="127" t="str">
        <f>IFERROR(IF(VLOOKUP($A17,'Annex 2 Designated EHV charges'!$A:$P,10,FALSE)=0,"",VLOOKUP($A17,'Annex 2 Designated EHV charges'!$A:$P,10,FALSE)),"")</f>
        <v/>
      </c>
      <c r="G17" s="128" t="str">
        <f>IFERROR(IF(VLOOKUP($A17,'Annex 2 Designated EHV charges'!$A:$P,11,FALSE)=0,"",VLOOKUP($A17,'Annex 2 Designated EHV charges'!$A:$P,11,FALSE)),"")</f>
        <v/>
      </c>
      <c r="H17" s="128" t="str">
        <f>IFERROR(IF(VLOOKUP($A17,'Annex 2 Designated EHV charges'!$A:$P,12,FALSE)=0,"",VLOOKUP($A17,'Annex 2 Designated EHV charges'!$A:$P,12,FALSE)),"")</f>
        <v/>
      </c>
    </row>
    <row r="18" spans="1:8" x14ac:dyDescent="0.25">
      <c r="A18" s="123" t="str">
        <f t="array" ref="A18">IFERROR(INDEX('Annex 2 Designated EHV charges'!$A$10:$A$81, MATCH(0, IF(('Annex 2 Designated EHV charges'!$A$10:$A$81=""),1, COUNTIF(A$4:$A17, 'Annex 2 Designated EHV charges'!$A$10:$A$81)), 0)),"")</f>
        <v/>
      </c>
      <c r="B18" s="105" t="str">
        <f>IF($A18="","",VLOOKUP($A18,'Annex 2 Designated EHV charges'!$A:$P,2,0))</f>
        <v/>
      </c>
      <c r="C18" s="124" t="str">
        <f>IF($A18="","",VLOOKUP($A18,'Annex 2 Designated EHV charges'!$A:$P,3,0))</f>
        <v/>
      </c>
      <c r="D18" s="125" t="str">
        <f>IF($A18="","",VLOOKUP($A18,'Annex 2 Designated EHV charges'!$A:$P,7,0))</f>
        <v/>
      </c>
      <c r="E18" s="126" t="str">
        <f>IFERROR(IF(VLOOKUP($A18,'Annex 2 Designated EHV charges'!$A:$P,9,FALSE)=0,"",VLOOKUP($A18,'Annex 2 Designated EHV charges'!$A:$P,9,FALSE)),"")</f>
        <v/>
      </c>
      <c r="F18" s="127" t="str">
        <f>IFERROR(IF(VLOOKUP($A18,'Annex 2 Designated EHV charges'!$A:$P,10,FALSE)=0,"",VLOOKUP($A18,'Annex 2 Designated EHV charges'!$A:$P,10,FALSE)),"")</f>
        <v/>
      </c>
      <c r="G18" s="128" t="str">
        <f>IFERROR(IF(VLOOKUP($A18,'Annex 2 Designated EHV charges'!$A:$P,11,FALSE)=0,"",VLOOKUP($A18,'Annex 2 Designated EHV charges'!$A:$P,11,FALSE)),"")</f>
        <v/>
      </c>
      <c r="H18" s="128" t="str">
        <f>IFERROR(IF(VLOOKUP($A18,'Annex 2 Designated EHV charges'!$A:$P,12,FALSE)=0,"",VLOOKUP($A18,'Annex 2 Designated EHV charges'!$A:$P,12,FALSE)),"")</f>
        <v/>
      </c>
    </row>
    <row r="19" spans="1:8" x14ac:dyDescent="0.25">
      <c r="A19" s="123" t="str">
        <f t="array" ref="A19">IFERROR(INDEX('Annex 2 Designated EHV charges'!$A$10:$A$81, MATCH(0, IF(('Annex 2 Designated EHV charges'!$A$10:$A$81=""),1, COUNTIF(A$4:$A18, 'Annex 2 Designated EHV charges'!$A$10:$A$81)), 0)),"")</f>
        <v/>
      </c>
      <c r="B19" s="105" t="str">
        <f>IF($A19="","",VLOOKUP($A19,'Annex 2 Designated EHV charges'!$A:$P,2,0))</f>
        <v/>
      </c>
      <c r="C19" s="124" t="str">
        <f>IF($A19="","",VLOOKUP($A19,'Annex 2 Designated EHV charges'!$A:$P,3,0))</f>
        <v/>
      </c>
      <c r="D19" s="125" t="str">
        <f>IF($A19="","",VLOOKUP($A19,'Annex 2 Designated EHV charges'!$A:$P,7,0))</f>
        <v/>
      </c>
      <c r="E19" s="126" t="str">
        <f>IFERROR(IF(VLOOKUP($A19,'Annex 2 Designated EHV charges'!$A:$P,9,FALSE)=0,"",VLOOKUP($A19,'Annex 2 Designated EHV charges'!$A:$P,9,FALSE)),"")</f>
        <v/>
      </c>
      <c r="F19" s="127" t="str">
        <f>IFERROR(IF(VLOOKUP($A19,'Annex 2 Designated EHV charges'!$A:$P,10,FALSE)=0,"",VLOOKUP($A19,'Annex 2 Designated EHV charges'!$A:$P,10,FALSE)),"")</f>
        <v/>
      </c>
      <c r="G19" s="128" t="str">
        <f>IFERROR(IF(VLOOKUP($A19,'Annex 2 Designated EHV charges'!$A:$P,11,FALSE)=0,"",VLOOKUP($A19,'Annex 2 Designated EHV charges'!$A:$P,11,FALSE)),"")</f>
        <v/>
      </c>
      <c r="H19" s="128" t="str">
        <f>IFERROR(IF(VLOOKUP($A19,'Annex 2 Designated EHV charges'!$A:$P,12,FALSE)=0,"",VLOOKUP($A19,'Annex 2 Designated EHV charges'!$A:$P,12,FALSE)),"")</f>
        <v/>
      </c>
    </row>
    <row r="20" spans="1:8" x14ac:dyDescent="0.25">
      <c r="A20" s="123" t="str">
        <f t="array" ref="A20">IFERROR(INDEX('Annex 2 Designated EHV charges'!$A$10:$A$81, MATCH(0, IF(('Annex 2 Designated EHV charges'!$A$10:$A$81=""),1, COUNTIF(A$4:$A19, 'Annex 2 Designated EHV charges'!$A$10:$A$81)), 0)),"")</f>
        <v/>
      </c>
      <c r="B20" s="105" t="str">
        <f>IF($A20="","",VLOOKUP($A20,'Annex 2 Designated EHV charges'!$A:$P,2,0))</f>
        <v/>
      </c>
      <c r="C20" s="124" t="str">
        <f>IF($A20="","",VLOOKUP($A20,'Annex 2 Designated EHV charges'!$A:$P,3,0))</f>
        <v/>
      </c>
      <c r="D20" s="125" t="str">
        <f>IF($A20="","",VLOOKUP($A20,'Annex 2 Designated EHV charges'!$A:$P,7,0))</f>
        <v/>
      </c>
      <c r="E20" s="126" t="str">
        <f>IFERROR(IF(VLOOKUP($A20,'Annex 2 Designated EHV charges'!$A:$P,9,FALSE)=0,"",VLOOKUP($A20,'Annex 2 Designated EHV charges'!$A:$P,9,FALSE)),"")</f>
        <v/>
      </c>
      <c r="F20" s="127" t="str">
        <f>IFERROR(IF(VLOOKUP($A20,'Annex 2 Designated EHV charges'!$A:$P,10,FALSE)=0,"",VLOOKUP($A20,'Annex 2 Designated EHV charges'!$A:$P,10,FALSE)),"")</f>
        <v/>
      </c>
      <c r="G20" s="128" t="str">
        <f>IFERROR(IF(VLOOKUP($A20,'Annex 2 Designated EHV charges'!$A:$P,11,FALSE)=0,"",VLOOKUP($A20,'Annex 2 Designated EHV charges'!$A:$P,11,FALSE)),"")</f>
        <v/>
      </c>
      <c r="H20" s="128" t="str">
        <f>IFERROR(IF(VLOOKUP($A20,'Annex 2 Designated EHV charges'!$A:$P,12,FALSE)=0,"",VLOOKUP($A20,'Annex 2 Designated EHV charges'!$A:$P,12,FALSE)),"")</f>
        <v/>
      </c>
    </row>
    <row r="21" spans="1:8" x14ac:dyDescent="0.25">
      <c r="A21" s="123" t="str">
        <f t="array" ref="A21">IFERROR(INDEX('Annex 2 Designated EHV charges'!$A$10:$A$81, MATCH(0, IF(('Annex 2 Designated EHV charges'!$A$10:$A$81=""),1, COUNTIF(A$4:$A20, 'Annex 2 Designated EHV charges'!$A$10:$A$81)), 0)),"")</f>
        <v/>
      </c>
      <c r="B21" s="105" t="str">
        <f>IF($A21="","",VLOOKUP($A21,'Annex 2 Designated EHV charges'!$A:$P,2,0))</f>
        <v/>
      </c>
      <c r="C21" s="124" t="str">
        <f>IF($A21="","",VLOOKUP($A21,'Annex 2 Designated EHV charges'!$A:$P,3,0))</f>
        <v/>
      </c>
      <c r="D21" s="125" t="str">
        <f>IF($A21="","",VLOOKUP($A21,'Annex 2 Designated EHV charges'!$A:$P,7,0))</f>
        <v/>
      </c>
      <c r="E21" s="126" t="str">
        <f>IFERROR(IF(VLOOKUP($A21,'Annex 2 Designated EHV charges'!$A:$P,9,FALSE)=0,"",VLOOKUP($A21,'Annex 2 Designated EHV charges'!$A:$P,9,FALSE)),"")</f>
        <v/>
      </c>
      <c r="F21" s="127" t="str">
        <f>IFERROR(IF(VLOOKUP($A21,'Annex 2 Designated EHV charges'!$A:$P,10,FALSE)=0,"",VLOOKUP($A21,'Annex 2 Designated EHV charges'!$A:$P,10,FALSE)),"")</f>
        <v/>
      </c>
      <c r="G21" s="128" t="str">
        <f>IFERROR(IF(VLOOKUP($A21,'Annex 2 Designated EHV charges'!$A:$P,11,FALSE)=0,"",VLOOKUP($A21,'Annex 2 Designated EHV charges'!$A:$P,11,FALSE)),"")</f>
        <v/>
      </c>
      <c r="H21" s="128" t="str">
        <f>IFERROR(IF(VLOOKUP($A21,'Annex 2 Designated EHV charges'!$A:$P,12,FALSE)=0,"",VLOOKUP($A21,'Annex 2 Designated EHV charges'!$A:$P,12,FALSE)),"")</f>
        <v/>
      </c>
    </row>
    <row r="22" spans="1:8" x14ac:dyDescent="0.25">
      <c r="A22" s="123" t="str">
        <f t="array" ref="A22">IFERROR(INDEX('Annex 2 Designated EHV charges'!$A$10:$A$81, MATCH(0, IF(('Annex 2 Designated EHV charges'!$A$10:$A$81=""),1, COUNTIF(A$4:$A21, 'Annex 2 Designated EHV charges'!$A$10:$A$81)), 0)),"")</f>
        <v/>
      </c>
      <c r="B22" s="105" t="str">
        <f>IF($A22="","",VLOOKUP($A22,'Annex 2 Designated EHV charges'!$A:$P,2,0))</f>
        <v/>
      </c>
      <c r="C22" s="124" t="str">
        <f>IF($A22="","",VLOOKUP($A22,'Annex 2 Designated EHV charges'!$A:$P,3,0))</f>
        <v/>
      </c>
      <c r="D22" s="125" t="str">
        <f>IF($A22="","",VLOOKUP($A22,'Annex 2 Designated EHV charges'!$A:$P,7,0))</f>
        <v/>
      </c>
      <c r="E22" s="126" t="str">
        <f>IFERROR(IF(VLOOKUP($A22,'Annex 2 Designated EHV charges'!$A:$P,9,FALSE)=0,"",VLOOKUP($A22,'Annex 2 Designated EHV charges'!$A:$P,9,FALSE)),"")</f>
        <v/>
      </c>
      <c r="F22" s="127" t="str">
        <f>IFERROR(IF(VLOOKUP($A22,'Annex 2 Designated EHV charges'!$A:$P,10,FALSE)=0,"",VLOOKUP($A22,'Annex 2 Designated EHV charges'!$A:$P,10,FALSE)),"")</f>
        <v/>
      </c>
      <c r="G22" s="128" t="str">
        <f>IFERROR(IF(VLOOKUP($A22,'Annex 2 Designated EHV charges'!$A:$P,11,FALSE)=0,"",VLOOKUP($A22,'Annex 2 Designated EHV charges'!$A:$P,11,FALSE)),"")</f>
        <v/>
      </c>
      <c r="H22" s="128" t="str">
        <f>IFERROR(IF(VLOOKUP($A22,'Annex 2 Designated EHV charges'!$A:$P,12,FALSE)=0,"",VLOOKUP($A22,'Annex 2 Designated EHV charges'!$A:$P,12,FALSE)),"")</f>
        <v/>
      </c>
    </row>
    <row r="23" spans="1:8" x14ac:dyDescent="0.25">
      <c r="A23" s="123" t="str">
        <f t="array" ref="A23">IFERROR(INDEX('Annex 2 Designated EHV charges'!$A$10:$A$81, MATCH(0, IF(('Annex 2 Designated EHV charges'!$A$10:$A$81=""),1, COUNTIF(A$4:$A22, 'Annex 2 Designated EHV charges'!$A$10:$A$81)), 0)),"")</f>
        <v/>
      </c>
      <c r="B23" s="105" t="str">
        <f>IF($A23="","",VLOOKUP($A23,'Annex 2 Designated EHV charges'!$A:$P,2,0))</f>
        <v/>
      </c>
      <c r="C23" s="124" t="str">
        <f>IF($A23="","",VLOOKUP($A23,'Annex 2 Designated EHV charges'!$A:$P,3,0))</f>
        <v/>
      </c>
      <c r="D23" s="125" t="str">
        <f>IF($A23="","",VLOOKUP($A23,'Annex 2 Designated EHV charges'!$A:$P,7,0))</f>
        <v/>
      </c>
      <c r="E23" s="126" t="str">
        <f>IFERROR(IF(VLOOKUP($A23,'Annex 2 Designated EHV charges'!$A:$P,9,FALSE)=0,"",VLOOKUP($A23,'Annex 2 Designated EHV charges'!$A:$P,9,FALSE)),"")</f>
        <v/>
      </c>
      <c r="F23" s="127" t="str">
        <f>IFERROR(IF(VLOOKUP($A23,'Annex 2 Designated EHV charges'!$A:$P,10,FALSE)=0,"",VLOOKUP($A23,'Annex 2 Designated EHV charges'!$A:$P,10,FALSE)),"")</f>
        <v/>
      </c>
      <c r="G23" s="128" t="str">
        <f>IFERROR(IF(VLOOKUP($A23,'Annex 2 Designated EHV charges'!$A:$P,11,FALSE)=0,"",VLOOKUP($A23,'Annex 2 Designated EHV charges'!$A:$P,11,FALSE)),"")</f>
        <v/>
      </c>
      <c r="H23" s="128" t="str">
        <f>IFERROR(IF(VLOOKUP($A23,'Annex 2 Designated EHV charges'!$A:$P,12,FALSE)=0,"",VLOOKUP($A23,'Annex 2 Designated EHV charges'!$A:$P,12,FALSE)),"")</f>
        <v/>
      </c>
    </row>
    <row r="24" spans="1:8" x14ac:dyDescent="0.25">
      <c r="A24" s="123" t="str">
        <f t="array" ref="A24">IFERROR(INDEX('Annex 2 Designated EHV charges'!$A$10:$A$81, MATCH(0, IF(('Annex 2 Designated EHV charges'!$A$10:$A$81=""),1, COUNTIF(A$4:$A23, 'Annex 2 Designated EHV charges'!$A$10:$A$81)), 0)),"")</f>
        <v/>
      </c>
      <c r="B24" s="105" t="str">
        <f>IF($A24="","",VLOOKUP($A24,'Annex 2 Designated EHV charges'!$A:$P,2,0))</f>
        <v/>
      </c>
      <c r="C24" s="124" t="str">
        <f>IF($A24="","",VLOOKUP($A24,'Annex 2 Designated EHV charges'!$A:$P,3,0))</f>
        <v/>
      </c>
      <c r="D24" s="125" t="str">
        <f>IF($A24="","",VLOOKUP($A24,'Annex 2 Designated EHV charges'!$A:$P,7,0))</f>
        <v/>
      </c>
      <c r="E24" s="126" t="str">
        <f>IFERROR(IF(VLOOKUP($A24,'Annex 2 Designated EHV charges'!$A:$P,9,FALSE)=0,"",VLOOKUP($A24,'Annex 2 Designated EHV charges'!$A:$P,9,FALSE)),"")</f>
        <v/>
      </c>
      <c r="F24" s="127" t="str">
        <f>IFERROR(IF(VLOOKUP($A24,'Annex 2 Designated EHV charges'!$A:$P,10,FALSE)=0,"",VLOOKUP($A24,'Annex 2 Designated EHV charges'!$A:$P,10,FALSE)),"")</f>
        <v/>
      </c>
      <c r="G24" s="128" t="str">
        <f>IFERROR(IF(VLOOKUP($A24,'Annex 2 Designated EHV charges'!$A:$P,11,FALSE)=0,"",VLOOKUP($A24,'Annex 2 Designated EHV charges'!$A:$P,11,FALSE)),"")</f>
        <v/>
      </c>
      <c r="H24" s="128" t="str">
        <f>IFERROR(IF(VLOOKUP($A24,'Annex 2 Designated EHV charges'!$A:$P,12,FALSE)=0,"",VLOOKUP($A24,'Annex 2 Designated EHV charges'!$A:$P,12,FALSE)),"")</f>
        <v/>
      </c>
    </row>
    <row r="25" spans="1:8" x14ac:dyDescent="0.25">
      <c r="A25" s="123" t="str">
        <f t="array" ref="A25">IFERROR(INDEX('Annex 2 Designated EHV charges'!$A$10:$A$81, MATCH(0, IF(('Annex 2 Designated EHV charges'!$A$10:$A$81=""),1, COUNTIF(A$4:$A24, 'Annex 2 Designated EHV charges'!$A$10:$A$81)), 0)),"")</f>
        <v/>
      </c>
      <c r="B25" s="105" t="str">
        <f>IF($A25="","",VLOOKUP($A25,'Annex 2 Designated EHV charges'!$A:$P,2,0))</f>
        <v/>
      </c>
      <c r="C25" s="124" t="str">
        <f>IF($A25="","",VLOOKUP($A25,'Annex 2 Designated EHV charges'!$A:$P,3,0))</f>
        <v/>
      </c>
      <c r="D25" s="125" t="str">
        <f>IF($A25="","",VLOOKUP($A25,'Annex 2 Designated EHV charges'!$A:$P,7,0))</f>
        <v/>
      </c>
      <c r="E25" s="126" t="str">
        <f>IFERROR(IF(VLOOKUP($A25,'Annex 2 Designated EHV charges'!$A:$P,9,FALSE)=0,"",VLOOKUP($A25,'Annex 2 Designated EHV charges'!$A:$P,9,FALSE)),"")</f>
        <v/>
      </c>
      <c r="F25" s="127" t="str">
        <f>IFERROR(IF(VLOOKUP($A25,'Annex 2 Designated EHV charges'!$A:$P,10,FALSE)=0,"",VLOOKUP($A25,'Annex 2 Designated EHV charges'!$A:$P,10,FALSE)),"")</f>
        <v/>
      </c>
      <c r="G25" s="128" t="str">
        <f>IFERROR(IF(VLOOKUP($A25,'Annex 2 Designated EHV charges'!$A:$P,11,FALSE)=0,"",VLOOKUP($A25,'Annex 2 Designated EHV charges'!$A:$P,11,FALSE)),"")</f>
        <v/>
      </c>
      <c r="H25" s="128" t="str">
        <f>IFERROR(IF(VLOOKUP($A25,'Annex 2 Designated EHV charges'!$A:$P,12,FALSE)=0,"",VLOOKUP($A25,'Annex 2 Designated EHV charges'!$A:$P,12,FALSE)),"")</f>
        <v/>
      </c>
    </row>
    <row r="26" spans="1:8" x14ac:dyDescent="0.25">
      <c r="A26" s="123" t="str">
        <f t="array" ref="A26">IFERROR(INDEX('Annex 2 Designated EHV charges'!$A$10:$A$81, MATCH(0, IF(('Annex 2 Designated EHV charges'!$A$10:$A$81=""),1, COUNTIF(A$4:$A25, 'Annex 2 Designated EHV charges'!$A$10:$A$81)), 0)),"")</f>
        <v/>
      </c>
      <c r="B26" s="105" t="str">
        <f>IF($A26="","",VLOOKUP($A26,'Annex 2 Designated EHV charges'!$A:$P,2,0))</f>
        <v/>
      </c>
      <c r="C26" s="124" t="str">
        <f>IF($A26="","",VLOOKUP($A26,'Annex 2 Designated EHV charges'!$A:$P,3,0))</f>
        <v/>
      </c>
      <c r="D26" s="125" t="str">
        <f>IF($A26="","",VLOOKUP($A26,'Annex 2 Designated EHV charges'!$A:$P,7,0))</f>
        <v/>
      </c>
      <c r="E26" s="126" t="str">
        <f>IFERROR(IF(VLOOKUP($A26,'Annex 2 Designated EHV charges'!$A:$P,9,FALSE)=0,"",VLOOKUP($A26,'Annex 2 Designated EHV charges'!$A:$P,9,FALSE)),"")</f>
        <v/>
      </c>
      <c r="F26" s="127" t="str">
        <f>IFERROR(IF(VLOOKUP($A26,'Annex 2 Designated EHV charges'!$A:$P,10,FALSE)=0,"",VLOOKUP($A26,'Annex 2 Designated EHV charges'!$A:$P,10,FALSE)),"")</f>
        <v/>
      </c>
      <c r="G26" s="128" t="str">
        <f>IFERROR(IF(VLOOKUP($A26,'Annex 2 Designated EHV charges'!$A:$P,11,FALSE)=0,"",VLOOKUP($A26,'Annex 2 Designated EHV charges'!$A:$P,11,FALSE)),"")</f>
        <v/>
      </c>
      <c r="H26" s="128" t="str">
        <f>IFERROR(IF(VLOOKUP($A26,'Annex 2 Designated EHV charges'!$A:$P,12,FALSE)=0,"",VLOOKUP($A26,'Annex 2 Designated EHV charges'!$A:$P,12,FALSE)),"")</f>
        <v/>
      </c>
    </row>
    <row r="27" spans="1:8" x14ac:dyDescent="0.25">
      <c r="A27" s="123" t="str">
        <f t="array" ref="A27">IFERROR(INDEX('Annex 2 Designated EHV charges'!$A$10:$A$81, MATCH(0, IF(('Annex 2 Designated EHV charges'!$A$10:$A$81=""),1, COUNTIF(A$4:$A26, 'Annex 2 Designated EHV charges'!$A$10:$A$81)), 0)),"")</f>
        <v/>
      </c>
      <c r="B27" s="105" t="str">
        <f>IF($A27="","",VLOOKUP($A27,'Annex 2 Designated EHV charges'!$A:$P,2,0))</f>
        <v/>
      </c>
      <c r="C27" s="124" t="str">
        <f>IF($A27="","",VLOOKUP($A27,'Annex 2 Designated EHV charges'!$A:$P,3,0))</f>
        <v/>
      </c>
      <c r="D27" s="125" t="str">
        <f>IF($A27="","",VLOOKUP($A27,'Annex 2 Designated EHV charges'!$A:$P,7,0))</f>
        <v/>
      </c>
      <c r="E27" s="126" t="str">
        <f>IFERROR(IF(VLOOKUP($A27,'Annex 2 Designated EHV charges'!$A:$P,9,FALSE)=0,"",VLOOKUP($A27,'Annex 2 Designated EHV charges'!$A:$P,9,FALSE)),"")</f>
        <v/>
      </c>
      <c r="F27" s="127" t="str">
        <f>IFERROR(IF(VLOOKUP($A27,'Annex 2 Designated EHV charges'!$A:$P,10,FALSE)=0,"",VLOOKUP($A27,'Annex 2 Designated EHV charges'!$A:$P,10,FALSE)),"")</f>
        <v/>
      </c>
      <c r="G27" s="128" t="str">
        <f>IFERROR(IF(VLOOKUP($A27,'Annex 2 Designated EHV charges'!$A:$P,11,FALSE)=0,"",VLOOKUP($A27,'Annex 2 Designated EHV charges'!$A:$P,11,FALSE)),"")</f>
        <v/>
      </c>
      <c r="H27" s="128" t="str">
        <f>IFERROR(IF(VLOOKUP($A27,'Annex 2 Designated EHV charges'!$A:$P,12,FALSE)=0,"",VLOOKUP($A27,'Annex 2 Designated EHV charges'!$A:$P,12,FALSE)),"")</f>
        <v/>
      </c>
    </row>
    <row r="28" spans="1:8" ht="28.8" x14ac:dyDescent="0.25">
      <c r="A28" s="123" t="str">
        <f t="array" ref="A28">IFERROR(INDEX('Annex 2 Designated EHV charges'!$A$10:$A$81, MATCH(0, IF(('Annex 2 Designated EHV charges'!$A$10:$A$81=""),1, COUNTIF(A$4:$A27, 'Annex 2 Designated EHV charges'!$A$10:$A$81)), 0)),"")</f>
        <v/>
      </c>
      <c r="B28" s="105" t="str">
        <f>IF($A28="","",VLOOKUP($A28,'Annex 2 Designated EHV charges'!$A:$P,2,0))</f>
        <v/>
      </c>
      <c r="C28" s="124" t="str">
        <f>IF($A28="","",VLOOKUP($A28,'Annex 2 Designated EHV charges'!$A:$P,3,0))</f>
        <v/>
      </c>
      <c r="D28" s="125" t="str">
        <f>IF($A28="","",VLOOKUP($A28,'Annex 2 Designated EHV charges'!$A:$P,7,0))</f>
        <v/>
      </c>
      <c r="E28" s="126" t="str">
        <f>IFERROR(IF(VLOOKUP($A28,'Annex 2 Designated EHV charges'!$A:$P,9,FALSE)=0,"",VLOOKUP($A28,'Annex 2 Designated EHV charges'!$A:$P,9,FALSE)),"")</f>
        <v/>
      </c>
      <c r="F28" s="127" t="str">
        <f>IFERROR(IF(VLOOKUP($A28,'Annex 2 Designated EHV charges'!$A:$P,10,FALSE)=0,"",VLOOKUP($A28,'Annex 2 Designated EHV charges'!$A:$P,10,FALSE)),"")</f>
        <v/>
      </c>
      <c r="G28" s="128" t="str">
        <f>IFERROR(IF(VLOOKUP($A28,'Annex 2 Designated EHV charges'!$A:$P,11,FALSE)=0,"",VLOOKUP($A28,'Annex 2 Designated EHV charges'!$A:$P,11,FALSE)),"")</f>
        <v/>
      </c>
      <c r="H28" s="128" t="str">
        <f>IFERROR(IF(VLOOKUP($A28,'Annex 2 Designated EHV charges'!$A:$P,12,FALSE)=0,"",VLOOKUP($A28,'Annex 2 Designated EHV charges'!$A:$P,12,FALSE)),"")</f>
        <v/>
      </c>
    </row>
    <row r="29" spans="1:8" x14ac:dyDescent="0.25">
      <c r="A29" s="123" t="str">
        <f t="array" ref="A29">IFERROR(INDEX('Annex 2 Designated EHV charges'!$A$10:$A$81, MATCH(0, IF(('Annex 2 Designated EHV charges'!$A$10:$A$81=""),1, COUNTIF(A$4:$A28, 'Annex 2 Designated EHV charges'!$A$10:$A$81)), 0)),"")</f>
        <v/>
      </c>
      <c r="B29" s="105" t="str">
        <f>IF($A29="","",VLOOKUP($A29,'Annex 2 Designated EHV charges'!$A:$P,2,0))</f>
        <v/>
      </c>
      <c r="C29" s="124" t="str">
        <f>IF($A29="","",VLOOKUP($A29,'Annex 2 Designated EHV charges'!$A:$P,3,0))</f>
        <v/>
      </c>
      <c r="D29" s="125" t="str">
        <f>IF($A29="","",VLOOKUP($A29,'Annex 2 Designated EHV charges'!$A:$P,7,0))</f>
        <v/>
      </c>
      <c r="E29" s="126" t="str">
        <f>IFERROR(IF(VLOOKUP($A29,'Annex 2 Designated EHV charges'!$A:$P,9,FALSE)=0,"",VLOOKUP($A29,'Annex 2 Designated EHV charges'!$A:$P,9,FALSE)),"")</f>
        <v/>
      </c>
      <c r="F29" s="127" t="str">
        <f>IFERROR(IF(VLOOKUP($A29,'Annex 2 Designated EHV charges'!$A:$P,10,FALSE)=0,"",VLOOKUP($A29,'Annex 2 Designated EHV charges'!$A:$P,10,FALSE)),"")</f>
        <v/>
      </c>
      <c r="G29" s="128" t="str">
        <f>IFERROR(IF(VLOOKUP($A29,'Annex 2 Designated EHV charges'!$A:$P,11,FALSE)=0,"",VLOOKUP($A29,'Annex 2 Designated EHV charges'!$A:$P,11,FALSE)),"")</f>
        <v/>
      </c>
      <c r="H29" s="128" t="str">
        <f>IFERROR(IF(VLOOKUP($A29,'Annex 2 Designated EHV charges'!$A:$P,12,FALSE)=0,"",VLOOKUP($A29,'Annex 2 Designated EHV charges'!$A:$P,12,FALSE)),"")</f>
        <v/>
      </c>
    </row>
    <row r="30" spans="1:8" x14ac:dyDescent="0.25">
      <c r="A30" s="123" t="str">
        <f t="array" ref="A30">IFERROR(INDEX('Annex 2 Designated EHV charges'!$A$10:$A$81, MATCH(0, IF(('Annex 2 Designated EHV charges'!$A$10:$A$81=""),1, COUNTIF(A$4:$A29, 'Annex 2 Designated EHV charges'!$A$10:$A$81)), 0)),"")</f>
        <v/>
      </c>
      <c r="B30" s="105" t="str">
        <f>IF($A30="","",VLOOKUP($A30,'Annex 2 Designated EHV charges'!$A:$P,2,0))</f>
        <v/>
      </c>
      <c r="C30" s="124" t="str">
        <f>IF($A30="","",VLOOKUP($A30,'Annex 2 Designated EHV charges'!$A:$P,3,0))</f>
        <v/>
      </c>
      <c r="D30" s="125" t="str">
        <f>IF($A30="","",VLOOKUP($A30,'Annex 2 Designated EHV charges'!$A:$P,7,0))</f>
        <v/>
      </c>
      <c r="E30" s="126" t="str">
        <f>IFERROR(IF(VLOOKUP($A30,'Annex 2 Designated EHV charges'!$A:$P,9,FALSE)=0,"",VLOOKUP($A30,'Annex 2 Designated EHV charges'!$A:$P,9,FALSE)),"")</f>
        <v/>
      </c>
      <c r="F30" s="127" t="str">
        <f>IFERROR(IF(VLOOKUP($A30,'Annex 2 Designated EHV charges'!$A:$P,10,FALSE)=0,"",VLOOKUP($A30,'Annex 2 Designated EHV charges'!$A:$P,10,FALSE)),"")</f>
        <v/>
      </c>
      <c r="G30" s="128" t="str">
        <f>IFERROR(IF(VLOOKUP($A30,'Annex 2 Designated EHV charges'!$A:$P,11,FALSE)=0,"",VLOOKUP($A30,'Annex 2 Designated EHV charges'!$A:$P,11,FALSE)),"")</f>
        <v/>
      </c>
      <c r="H30" s="128" t="str">
        <f>IFERROR(IF(VLOOKUP($A30,'Annex 2 Designated EHV charges'!$A:$P,12,FALSE)=0,"",VLOOKUP($A30,'Annex 2 Designated EHV charges'!$A:$P,12,FALSE)),"")</f>
        <v/>
      </c>
    </row>
    <row r="31" spans="1:8" x14ac:dyDescent="0.25">
      <c r="A31" s="123" t="str">
        <f t="array" ref="A31">IFERROR(INDEX('Annex 2 Designated EHV charges'!$A$10:$A$81, MATCH(0, IF(('Annex 2 Designated EHV charges'!$A$10:$A$81=""),1, COUNTIF(A$4:$A30, 'Annex 2 Designated EHV charges'!$A$10:$A$81)), 0)),"")</f>
        <v/>
      </c>
      <c r="B31" s="105" t="str">
        <f>IF($A31="","",VLOOKUP($A31,'Annex 2 Designated EHV charges'!$A:$P,2,0))</f>
        <v/>
      </c>
      <c r="C31" s="124" t="str">
        <f>IF($A31="","",VLOOKUP($A31,'Annex 2 Designated EHV charges'!$A:$P,3,0))</f>
        <v/>
      </c>
      <c r="D31" s="125" t="str">
        <f>IF($A31="","",VLOOKUP($A31,'Annex 2 Designated EHV charges'!$A:$P,7,0))</f>
        <v/>
      </c>
      <c r="E31" s="126" t="str">
        <f>IFERROR(IF(VLOOKUP($A31,'Annex 2 Designated EHV charges'!$A:$P,9,FALSE)=0,"",VLOOKUP($A31,'Annex 2 Designated EHV charges'!$A:$P,9,FALSE)),"")</f>
        <v/>
      </c>
      <c r="F31" s="127" t="str">
        <f>IFERROR(IF(VLOOKUP($A31,'Annex 2 Designated EHV charges'!$A:$P,10,FALSE)=0,"",VLOOKUP($A31,'Annex 2 Designated EHV charges'!$A:$P,10,FALSE)),"")</f>
        <v/>
      </c>
      <c r="G31" s="128" t="str">
        <f>IFERROR(IF(VLOOKUP($A31,'Annex 2 Designated EHV charges'!$A:$P,11,FALSE)=0,"",VLOOKUP($A31,'Annex 2 Designated EHV charges'!$A:$P,11,FALSE)),"")</f>
        <v/>
      </c>
      <c r="H31" s="128" t="str">
        <f>IFERROR(IF(VLOOKUP($A31,'Annex 2 Designated EHV charges'!$A:$P,12,FALSE)=0,"",VLOOKUP($A31,'Annex 2 Designated EHV charges'!$A:$P,12,FALSE)),"")</f>
        <v/>
      </c>
    </row>
    <row r="32" spans="1:8" x14ac:dyDescent="0.25">
      <c r="A32" s="123" t="str">
        <f t="array" ref="A32">IFERROR(INDEX('Annex 2 Designated EHV charges'!$A$10:$A$81, MATCH(0, IF(('Annex 2 Designated EHV charges'!$A$10:$A$81=""),1, COUNTIF(A$4:$A31, 'Annex 2 Designated EHV charges'!$A$10:$A$81)), 0)),"")</f>
        <v/>
      </c>
      <c r="B32" s="105" t="str">
        <f>IF($A32="","",VLOOKUP($A32,'Annex 2 Designated EHV charges'!$A:$P,2,0))</f>
        <v/>
      </c>
      <c r="C32" s="124" t="str">
        <f>IF($A32="","",VLOOKUP($A32,'Annex 2 Designated EHV charges'!$A:$P,3,0))</f>
        <v/>
      </c>
      <c r="D32" s="125" t="str">
        <f>IF($A32="","",VLOOKUP($A32,'Annex 2 Designated EHV charges'!$A:$P,7,0))</f>
        <v/>
      </c>
      <c r="E32" s="126" t="str">
        <f>IFERROR(IF(VLOOKUP($A32,'Annex 2 Designated EHV charges'!$A:$P,9,FALSE)=0,"",VLOOKUP($A32,'Annex 2 Designated EHV charges'!$A:$P,9,FALSE)),"")</f>
        <v/>
      </c>
      <c r="F32" s="127" t="str">
        <f>IFERROR(IF(VLOOKUP($A32,'Annex 2 Designated EHV charges'!$A:$P,10,FALSE)=0,"",VLOOKUP($A32,'Annex 2 Designated EHV charges'!$A:$P,10,FALSE)),"")</f>
        <v/>
      </c>
      <c r="G32" s="128" t="str">
        <f>IFERROR(IF(VLOOKUP($A32,'Annex 2 Designated EHV charges'!$A:$P,11,FALSE)=0,"",VLOOKUP($A32,'Annex 2 Designated EHV charges'!$A:$P,11,FALSE)),"")</f>
        <v/>
      </c>
      <c r="H32" s="128" t="str">
        <f>IFERROR(IF(VLOOKUP($A32,'Annex 2 Designated EHV charges'!$A:$P,12,FALSE)=0,"",VLOOKUP($A32,'Annex 2 Designated EHV charges'!$A:$P,12,FALSE)),"")</f>
        <v/>
      </c>
    </row>
    <row r="33" spans="1:8" x14ac:dyDescent="0.25">
      <c r="A33" s="123" t="str">
        <f t="array" ref="A33">IFERROR(INDEX('Annex 2 Designated EHV charges'!$A$10:$A$81, MATCH(0, IF(('Annex 2 Designated EHV charges'!$A$10:$A$81=""),1, COUNTIF(A$4:$A32, 'Annex 2 Designated EHV charges'!$A$10:$A$81)), 0)),"")</f>
        <v/>
      </c>
      <c r="B33" s="105" t="str">
        <f>IF($A33="","",VLOOKUP($A33,'Annex 2 Designated EHV charges'!$A:$P,2,0))</f>
        <v/>
      </c>
      <c r="C33" s="124" t="str">
        <f>IF($A33="","",VLOOKUP($A33,'Annex 2 Designated EHV charges'!$A:$P,3,0))</f>
        <v/>
      </c>
      <c r="D33" s="125" t="str">
        <f>IF($A33="","",VLOOKUP($A33,'Annex 2 Designated EHV charges'!$A:$P,7,0))</f>
        <v/>
      </c>
      <c r="E33" s="126" t="str">
        <f>IFERROR(IF(VLOOKUP($A33,'Annex 2 Designated EHV charges'!$A:$P,9,FALSE)=0,"",VLOOKUP($A33,'Annex 2 Designated EHV charges'!$A:$P,9,FALSE)),"")</f>
        <v/>
      </c>
      <c r="F33" s="127" t="str">
        <f>IFERROR(IF(VLOOKUP($A33,'Annex 2 Designated EHV charges'!$A:$P,10,FALSE)=0,"",VLOOKUP($A33,'Annex 2 Designated EHV charges'!$A:$P,10,FALSE)),"")</f>
        <v/>
      </c>
      <c r="G33" s="128" t="str">
        <f>IFERROR(IF(VLOOKUP($A33,'Annex 2 Designated EHV charges'!$A:$P,11,FALSE)=0,"",VLOOKUP($A33,'Annex 2 Designated EHV charges'!$A:$P,11,FALSE)),"")</f>
        <v/>
      </c>
      <c r="H33" s="128" t="str">
        <f>IFERROR(IF(VLOOKUP($A33,'Annex 2 Designated EHV charges'!$A:$P,12,FALSE)=0,"",VLOOKUP($A33,'Annex 2 Designated EHV charges'!$A:$P,12,FALSE)),"")</f>
        <v/>
      </c>
    </row>
    <row r="34" spans="1:8" x14ac:dyDescent="0.25">
      <c r="A34" s="123" t="str">
        <f t="array" ref="A34">IFERROR(INDEX('Annex 2 Designated EHV charges'!$A$10:$A$81, MATCH(0, IF(('Annex 2 Designated EHV charges'!$A$10:$A$81=""),1, COUNTIF(A$4:$A33, 'Annex 2 Designated EHV charges'!$A$10:$A$81)), 0)),"")</f>
        <v/>
      </c>
      <c r="B34" s="105" t="str">
        <f>IF($A34="","",VLOOKUP($A34,'Annex 2 Designated EHV charges'!$A:$P,2,0))</f>
        <v/>
      </c>
      <c r="C34" s="124" t="str">
        <f>IF($A34="","",VLOOKUP($A34,'Annex 2 Designated EHV charges'!$A:$P,3,0))</f>
        <v/>
      </c>
      <c r="D34" s="125" t="str">
        <f>IF($A34="","",VLOOKUP($A34,'Annex 2 Designated EHV charges'!$A:$P,7,0))</f>
        <v/>
      </c>
      <c r="E34" s="126" t="str">
        <f>IFERROR(IF(VLOOKUP($A34,'Annex 2 Designated EHV charges'!$A:$P,9,FALSE)=0,"",VLOOKUP($A34,'Annex 2 Designated EHV charges'!$A:$P,9,FALSE)),"")</f>
        <v/>
      </c>
      <c r="F34" s="127" t="str">
        <f>IFERROR(IF(VLOOKUP($A34,'Annex 2 Designated EHV charges'!$A:$P,10,FALSE)=0,"",VLOOKUP($A34,'Annex 2 Designated EHV charges'!$A:$P,10,FALSE)),"")</f>
        <v/>
      </c>
      <c r="G34" s="128" t="str">
        <f>IFERROR(IF(VLOOKUP($A34,'Annex 2 Designated EHV charges'!$A:$P,11,FALSE)=0,"",VLOOKUP($A34,'Annex 2 Designated EHV charges'!$A:$P,11,FALSE)),"")</f>
        <v/>
      </c>
      <c r="H34" s="128" t="str">
        <f>IFERROR(IF(VLOOKUP($A34,'Annex 2 Designated EHV charges'!$A:$P,12,FALSE)=0,"",VLOOKUP($A34,'Annex 2 Designated EHV charges'!$A:$P,12,FALSE)),"")</f>
        <v/>
      </c>
    </row>
    <row r="35" spans="1:8" x14ac:dyDescent="0.25">
      <c r="A35" s="123" t="str">
        <f t="array" ref="A35">IFERROR(INDEX('Annex 2 Designated EHV charges'!$A$10:$A$81, MATCH(0, IF(('Annex 2 Designated EHV charges'!$A$10:$A$81=""),1, COUNTIF(A$4:$A34, 'Annex 2 Designated EHV charges'!$A$10:$A$81)), 0)),"")</f>
        <v/>
      </c>
      <c r="B35" s="105" t="str">
        <f>IF($A35="","",VLOOKUP($A35,'Annex 2 Designated EHV charges'!$A:$P,2,0))</f>
        <v/>
      </c>
      <c r="C35" s="124" t="str">
        <f>IF($A35="","",VLOOKUP($A35,'Annex 2 Designated EHV charges'!$A:$P,3,0))</f>
        <v/>
      </c>
      <c r="D35" s="125" t="str">
        <f>IF($A35="","",VLOOKUP($A35,'Annex 2 Designated EHV charges'!$A:$P,7,0))</f>
        <v/>
      </c>
      <c r="E35" s="126" t="str">
        <f>IFERROR(IF(VLOOKUP($A35,'Annex 2 Designated EHV charges'!$A:$P,9,FALSE)=0,"",VLOOKUP($A35,'Annex 2 Designated EHV charges'!$A:$P,9,FALSE)),"")</f>
        <v/>
      </c>
      <c r="F35" s="127" t="str">
        <f>IFERROR(IF(VLOOKUP($A35,'Annex 2 Designated EHV charges'!$A:$P,10,FALSE)=0,"",VLOOKUP($A35,'Annex 2 Designated EHV charges'!$A:$P,10,FALSE)),"")</f>
        <v/>
      </c>
      <c r="G35" s="128" t="str">
        <f>IFERROR(IF(VLOOKUP($A35,'Annex 2 Designated EHV charges'!$A:$P,11,FALSE)=0,"",VLOOKUP($A35,'Annex 2 Designated EHV charges'!$A:$P,11,FALSE)),"")</f>
        <v/>
      </c>
      <c r="H35" s="128" t="str">
        <f>IFERROR(IF(VLOOKUP($A35,'Annex 2 Designated EHV charges'!$A:$P,12,FALSE)=0,"",VLOOKUP($A35,'Annex 2 Designated EHV charges'!$A:$P,12,FALSE)),"")</f>
        <v/>
      </c>
    </row>
    <row r="36" spans="1:8" x14ac:dyDescent="0.25">
      <c r="A36" s="123" t="str">
        <f t="array" ref="A36">IFERROR(INDEX('Annex 2 Designated EHV charges'!$A$10:$A$81, MATCH(0, IF(('Annex 2 Designated EHV charges'!$A$10:$A$81=""),1, COUNTIF(A$4:$A35, 'Annex 2 Designated EHV charges'!$A$10:$A$81)), 0)),"")</f>
        <v/>
      </c>
      <c r="B36" s="105" t="str">
        <f>IF($A36="","",VLOOKUP($A36,'Annex 2 Designated EHV charges'!$A:$P,2,0))</f>
        <v/>
      </c>
      <c r="C36" s="124" t="str">
        <f>IF($A36="","",VLOOKUP($A36,'Annex 2 Designated EHV charges'!$A:$P,3,0))</f>
        <v/>
      </c>
      <c r="D36" s="125" t="str">
        <f>IF($A36="","",VLOOKUP($A36,'Annex 2 Designated EHV charges'!$A:$P,7,0))</f>
        <v/>
      </c>
      <c r="E36" s="126" t="str">
        <f>IFERROR(IF(VLOOKUP($A36,'Annex 2 Designated EHV charges'!$A:$P,9,FALSE)=0,"",VLOOKUP($A36,'Annex 2 Designated EHV charges'!$A:$P,9,FALSE)),"")</f>
        <v/>
      </c>
      <c r="F36" s="127" t="str">
        <f>IFERROR(IF(VLOOKUP($A36,'Annex 2 Designated EHV charges'!$A:$P,10,FALSE)=0,"",VLOOKUP($A36,'Annex 2 Designated EHV charges'!$A:$P,10,FALSE)),"")</f>
        <v/>
      </c>
      <c r="G36" s="128" t="str">
        <f>IFERROR(IF(VLOOKUP($A36,'Annex 2 Designated EHV charges'!$A:$P,11,FALSE)=0,"",VLOOKUP($A36,'Annex 2 Designated EHV charges'!$A:$P,11,FALSE)),"")</f>
        <v/>
      </c>
      <c r="H36" s="128" t="str">
        <f>IFERROR(IF(VLOOKUP($A36,'Annex 2 Designated EHV charges'!$A:$P,12,FALSE)=0,"",VLOOKUP($A36,'Annex 2 Designated EHV charges'!$A:$P,12,FALSE)),"")</f>
        <v/>
      </c>
    </row>
    <row r="37" spans="1:8" x14ac:dyDescent="0.25">
      <c r="A37" s="123" t="str">
        <f t="array" ref="A37">IFERROR(INDEX('Annex 2 Designated EHV charges'!$A$10:$A$81, MATCH(0, IF(('Annex 2 Designated EHV charges'!$A$10:$A$81=""),1, COUNTIF(A$4:$A36, 'Annex 2 Designated EHV charges'!$A$10:$A$81)), 0)),"")</f>
        <v/>
      </c>
      <c r="B37" s="105" t="str">
        <f>IF($A37="","",VLOOKUP($A37,'Annex 2 Designated EHV charges'!$A:$P,2,0))</f>
        <v/>
      </c>
      <c r="C37" s="124" t="str">
        <f>IF($A37="","",VLOOKUP($A37,'Annex 2 Designated EHV charges'!$A:$P,3,0))</f>
        <v/>
      </c>
      <c r="D37" s="125" t="str">
        <f>IF($A37="","",VLOOKUP($A37,'Annex 2 Designated EHV charges'!$A:$P,7,0))</f>
        <v/>
      </c>
      <c r="E37" s="126" t="str">
        <f>IFERROR(IF(VLOOKUP($A37,'Annex 2 Designated EHV charges'!$A:$P,9,FALSE)=0,"",VLOOKUP($A37,'Annex 2 Designated EHV charges'!$A:$P,9,FALSE)),"")</f>
        <v/>
      </c>
      <c r="F37" s="127" t="str">
        <f>IFERROR(IF(VLOOKUP($A37,'Annex 2 Designated EHV charges'!$A:$P,10,FALSE)=0,"",VLOOKUP($A37,'Annex 2 Designated EHV charges'!$A:$P,10,FALSE)),"")</f>
        <v/>
      </c>
      <c r="G37" s="128" t="str">
        <f>IFERROR(IF(VLOOKUP($A37,'Annex 2 Designated EHV charges'!$A:$P,11,FALSE)=0,"",VLOOKUP($A37,'Annex 2 Designated EHV charges'!$A:$P,11,FALSE)),"")</f>
        <v/>
      </c>
      <c r="H37" s="128" t="str">
        <f>IFERROR(IF(VLOOKUP($A37,'Annex 2 Designated EHV charges'!$A:$P,12,FALSE)=0,"",VLOOKUP($A37,'Annex 2 Designated EHV charges'!$A:$P,12,FALSE)),"")</f>
        <v/>
      </c>
    </row>
    <row r="38" spans="1:8" x14ac:dyDescent="0.25">
      <c r="A38" s="123" t="str">
        <f t="array" ref="A38">IFERROR(INDEX('Annex 2 Designated EHV charges'!$A$10:$A$81, MATCH(0, IF(('Annex 2 Designated EHV charges'!$A$10:$A$81=""),1, COUNTIF(A$4:$A37, 'Annex 2 Designated EHV charges'!$A$10:$A$81)), 0)),"")</f>
        <v/>
      </c>
      <c r="B38" s="105" t="str">
        <f>IF($A38="","",VLOOKUP($A38,'Annex 2 Designated EHV charges'!$A:$P,2,0))</f>
        <v/>
      </c>
      <c r="C38" s="124" t="str">
        <f>IF($A38="","",VLOOKUP($A38,'Annex 2 Designated EHV charges'!$A:$P,3,0))</f>
        <v/>
      </c>
      <c r="D38" s="125" t="str">
        <f>IF($A38="","",VLOOKUP($A38,'Annex 2 Designated EHV charges'!$A:$P,7,0))</f>
        <v/>
      </c>
      <c r="E38" s="126" t="str">
        <f>IFERROR(IF(VLOOKUP($A38,'Annex 2 Designated EHV charges'!$A:$P,9,FALSE)=0,"",VLOOKUP($A38,'Annex 2 Designated EHV charges'!$A:$P,9,FALSE)),"")</f>
        <v/>
      </c>
      <c r="F38" s="127" t="str">
        <f>IFERROR(IF(VLOOKUP($A38,'Annex 2 Designated EHV charges'!$A:$P,10,FALSE)=0,"",VLOOKUP($A38,'Annex 2 Designated EHV charges'!$A:$P,10,FALSE)),"")</f>
        <v/>
      </c>
      <c r="G38" s="128" t="str">
        <f>IFERROR(IF(VLOOKUP($A38,'Annex 2 Designated EHV charges'!$A:$P,11,FALSE)=0,"",VLOOKUP($A38,'Annex 2 Designated EHV charges'!$A:$P,11,FALSE)),"")</f>
        <v/>
      </c>
      <c r="H38" s="128" t="str">
        <f>IFERROR(IF(VLOOKUP($A38,'Annex 2 Designated EHV charges'!$A:$P,12,FALSE)=0,"",VLOOKUP($A38,'Annex 2 Designated EHV charges'!$A:$P,12,FALSE)),"")</f>
        <v/>
      </c>
    </row>
    <row r="39" spans="1:8" x14ac:dyDescent="0.25">
      <c r="A39" s="123" t="str">
        <f t="array" ref="A39">IFERROR(INDEX('Annex 2 Designated EHV charges'!$A$10:$A$81, MATCH(0, IF(('Annex 2 Designated EHV charges'!$A$10:$A$81=""),1, COUNTIF(A$4:$A38, 'Annex 2 Designated EHV charges'!$A$10:$A$81)), 0)),"")</f>
        <v/>
      </c>
      <c r="B39" s="105" t="str">
        <f>IF($A39="","",VLOOKUP($A39,'Annex 2 Designated EHV charges'!$A:$P,2,0))</f>
        <v/>
      </c>
      <c r="C39" s="124" t="str">
        <f>IF($A39="","",VLOOKUP($A39,'Annex 2 Designated EHV charges'!$A:$P,3,0))</f>
        <v/>
      </c>
      <c r="D39" s="125" t="str">
        <f>IF($A39="","",VLOOKUP($A39,'Annex 2 Designated EHV charges'!$A:$P,7,0))</f>
        <v/>
      </c>
      <c r="E39" s="126" t="str">
        <f>IFERROR(IF(VLOOKUP($A39,'Annex 2 Designated EHV charges'!$A:$P,9,FALSE)=0,"",VLOOKUP($A39,'Annex 2 Designated EHV charges'!$A:$P,9,FALSE)),"")</f>
        <v/>
      </c>
      <c r="F39" s="127" t="str">
        <f>IFERROR(IF(VLOOKUP($A39,'Annex 2 Designated EHV charges'!$A:$P,10,FALSE)=0,"",VLOOKUP($A39,'Annex 2 Designated EHV charges'!$A:$P,10,FALSE)),"")</f>
        <v/>
      </c>
      <c r="G39" s="128" t="str">
        <f>IFERROR(IF(VLOOKUP($A39,'Annex 2 Designated EHV charges'!$A:$P,11,FALSE)=0,"",VLOOKUP($A39,'Annex 2 Designated EHV charges'!$A:$P,11,FALSE)),"")</f>
        <v/>
      </c>
      <c r="H39" s="128" t="str">
        <f>IFERROR(IF(VLOOKUP($A39,'Annex 2 Designated EHV charges'!$A:$P,12,FALSE)=0,"",VLOOKUP($A39,'Annex 2 Designated EHV charges'!$A:$P,12,FALSE)),"")</f>
        <v/>
      </c>
    </row>
    <row r="40" spans="1:8" x14ac:dyDescent="0.25">
      <c r="A40" s="123" t="str">
        <f t="array" ref="A40">IFERROR(INDEX('Annex 2 Designated EHV charges'!$A$10:$A$81, MATCH(0, IF(('Annex 2 Designated EHV charges'!$A$10:$A$81=""),1, COUNTIF(A$4:$A39, 'Annex 2 Designated EHV charges'!$A$10:$A$81)), 0)),"")</f>
        <v/>
      </c>
      <c r="B40" s="105" t="str">
        <f>IF($A40="","",VLOOKUP($A40,'Annex 2 Designated EHV charges'!$A:$P,2,0))</f>
        <v/>
      </c>
      <c r="C40" s="124" t="str">
        <f>IF($A40="","",VLOOKUP($A40,'Annex 2 Designated EHV charges'!$A:$P,3,0))</f>
        <v/>
      </c>
      <c r="D40" s="125" t="str">
        <f>IF($A40="","",VLOOKUP($A40,'Annex 2 Designated EHV charges'!$A:$P,7,0))</f>
        <v/>
      </c>
      <c r="E40" s="126" t="str">
        <f>IFERROR(IF(VLOOKUP($A40,'Annex 2 Designated EHV charges'!$A:$P,9,FALSE)=0,"",VLOOKUP($A40,'Annex 2 Designated EHV charges'!$A:$P,9,FALSE)),"")</f>
        <v/>
      </c>
      <c r="F40" s="127" t="str">
        <f>IFERROR(IF(VLOOKUP($A40,'Annex 2 Designated EHV charges'!$A:$P,10,FALSE)=0,"",VLOOKUP($A40,'Annex 2 Designated EHV charges'!$A:$P,10,FALSE)),"")</f>
        <v/>
      </c>
      <c r="G40" s="128" t="str">
        <f>IFERROR(IF(VLOOKUP($A40,'Annex 2 Designated EHV charges'!$A:$P,11,FALSE)=0,"",VLOOKUP($A40,'Annex 2 Designated EHV charges'!$A:$P,11,FALSE)),"")</f>
        <v/>
      </c>
      <c r="H40" s="128" t="str">
        <f>IFERROR(IF(VLOOKUP($A40,'Annex 2 Designated EHV charges'!$A:$P,12,FALSE)=0,"",VLOOKUP($A40,'Annex 2 Designated EHV charges'!$A:$P,12,FALSE)),"")</f>
        <v/>
      </c>
    </row>
    <row r="41" spans="1:8" x14ac:dyDescent="0.25">
      <c r="A41" s="123" t="str">
        <f t="array" ref="A41">IFERROR(INDEX('Annex 2 Designated EHV charges'!$A$10:$A$81, MATCH(0, IF(('Annex 2 Designated EHV charges'!$A$10:$A$81=""),1, COUNTIF(A$4:$A40, 'Annex 2 Designated EHV charges'!$A$10:$A$81)), 0)),"")</f>
        <v/>
      </c>
      <c r="B41" s="105" t="str">
        <f>IF($A41="","",VLOOKUP($A41,'Annex 2 Designated EHV charges'!$A:$P,2,0))</f>
        <v/>
      </c>
      <c r="C41" s="124" t="str">
        <f>IF($A41="","",VLOOKUP($A41,'Annex 2 Designated EHV charges'!$A:$P,3,0))</f>
        <v/>
      </c>
      <c r="D41" s="125" t="str">
        <f>IF($A41="","",VLOOKUP($A41,'Annex 2 Designated EHV charges'!$A:$P,7,0))</f>
        <v/>
      </c>
      <c r="E41" s="126" t="str">
        <f>IFERROR(IF(VLOOKUP($A41,'Annex 2 Designated EHV charges'!$A:$P,9,FALSE)=0,"",VLOOKUP($A41,'Annex 2 Designated EHV charges'!$A:$P,9,FALSE)),"")</f>
        <v/>
      </c>
      <c r="F41" s="127" t="str">
        <f>IFERROR(IF(VLOOKUP($A41,'Annex 2 Designated EHV charges'!$A:$P,10,FALSE)=0,"",VLOOKUP($A41,'Annex 2 Designated EHV charges'!$A:$P,10,FALSE)),"")</f>
        <v/>
      </c>
      <c r="G41" s="128" t="str">
        <f>IFERROR(IF(VLOOKUP($A41,'Annex 2 Designated EHV charges'!$A:$P,11,FALSE)=0,"",VLOOKUP($A41,'Annex 2 Designated EHV charges'!$A:$P,11,FALSE)),"")</f>
        <v/>
      </c>
      <c r="H41" s="128" t="str">
        <f>IFERROR(IF(VLOOKUP($A41,'Annex 2 Designated EHV charges'!$A:$P,12,FALSE)=0,"",VLOOKUP($A41,'Annex 2 Designated EHV charges'!$A:$P,12,FALSE)),"")</f>
        <v/>
      </c>
    </row>
    <row r="42" spans="1:8" x14ac:dyDescent="0.25">
      <c r="A42" s="123" t="str">
        <f t="array" ref="A42">IFERROR(INDEX('Annex 2 Designated EHV charges'!$A$10:$A$81, MATCH(0, IF(('Annex 2 Designated EHV charges'!$A$10:$A$81=""),1, COUNTIF(A$4:$A41, 'Annex 2 Designated EHV charges'!$A$10:$A$81)), 0)),"")</f>
        <v/>
      </c>
      <c r="B42" s="105" t="str">
        <f>IF($A42="","",VLOOKUP($A42,'Annex 2 Designated EHV charges'!$A:$P,2,0))</f>
        <v/>
      </c>
      <c r="C42" s="124" t="str">
        <f>IF($A42="","",VLOOKUP($A42,'Annex 2 Designated EHV charges'!$A:$P,3,0))</f>
        <v/>
      </c>
      <c r="D42" s="125" t="str">
        <f>IF($A42="","",VLOOKUP($A42,'Annex 2 Designated EHV charges'!$A:$P,7,0))</f>
        <v/>
      </c>
      <c r="E42" s="126" t="str">
        <f>IFERROR(IF(VLOOKUP($A42,'Annex 2 Designated EHV charges'!$A:$P,9,FALSE)=0,"",VLOOKUP($A42,'Annex 2 Designated EHV charges'!$A:$P,9,FALSE)),"")</f>
        <v/>
      </c>
      <c r="F42" s="127" t="str">
        <f>IFERROR(IF(VLOOKUP($A42,'Annex 2 Designated EHV charges'!$A:$P,10,FALSE)=0,"",VLOOKUP($A42,'Annex 2 Designated EHV charges'!$A:$P,10,FALSE)),"")</f>
        <v/>
      </c>
      <c r="G42" s="128" t="str">
        <f>IFERROR(IF(VLOOKUP($A42,'Annex 2 Designated EHV charges'!$A:$P,11,FALSE)=0,"",VLOOKUP($A42,'Annex 2 Designated EHV charges'!$A:$P,11,FALSE)),"")</f>
        <v/>
      </c>
      <c r="H42" s="128" t="str">
        <f>IFERROR(IF(VLOOKUP($A42,'Annex 2 Designated EHV charges'!$A:$P,12,FALSE)=0,"",VLOOKUP($A42,'Annex 2 Designated EHV charges'!$A:$P,12,FALSE)),"")</f>
        <v/>
      </c>
    </row>
    <row r="43" spans="1:8" x14ac:dyDescent="0.25">
      <c r="A43" s="123" t="str">
        <f t="array" ref="A43">IFERROR(INDEX('Annex 2 Designated EHV charges'!$A$10:$A$81, MATCH(0, IF(('Annex 2 Designated EHV charges'!$A$10:$A$81=""),1, COUNTIF(A$4:$A42, 'Annex 2 Designated EHV charges'!$A$10:$A$81)), 0)),"")</f>
        <v/>
      </c>
      <c r="B43" s="105" t="str">
        <f>IF($A43="","",VLOOKUP($A43,'Annex 2 Designated EHV charges'!$A:$P,2,0))</f>
        <v/>
      </c>
      <c r="C43" s="124" t="str">
        <f>IF($A43="","",VLOOKUP($A43,'Annex 2 Designated EHV charges'!$A:$P,3,0))</f>
        <v/>
      </c>
      <c r="D43" s="125" t="str">
        <f>IF($A43="","",VLOOKUP($A43,'Annex 2 Designated EHV charges'!$A:$P,7,0))</f>
        <v/>
      </c>
      <c r="E43" s="126" t="str">
        <f>IFERROR(IF(VLOOKUP($A43,'Annex 2 Designated EHV charges'!$A:$P,9,FALSE)=0,"",VLOOKUP($A43,'Annex 2 Designated EHV charges'!$A:$P,9,FALSE)),"")</f>
        <v/>
      </c>
      <c r="F43" s="127" t="str">
        <f>IFERROR(IF(VLOOKUP($A43,'Annex 2 Designated EHV charges'!$A:$P,10,FALSE)=0,"",VLOOKUP($A43,'Annex 2 Designated EHV charges'!$A:$P,10,FALSE)),"")</f>
        <v/>
      </c>
      <c r="G43" s="128" t="str">
        <f>IFERROR(IF(VLOOKUP($A43,'Annex 2 Designated EHV charges'!$A:$P,11,FALSE)=0,"",VLOOKUP($A43,'Annex 2 Designated EHV charges'!$A:$P,11,FALSE)),"")</f>
        <v/>
      </c>
      <c r="H43" s="128" t="str">
        <f>IFERROR(IF(VLOOKUP($A43,'Annex 2 Designated EHV charges'!$A:$P,12,FALSE)=0,"",VLOOKUP($A43,'Annex 2 Designated EHV charges'!$A:$P,12,FALSE)),"")</f>
        <v/>
      </c>
    </row>
    <row r="44" spans="1:8" x14ac:dyDescent="0.25">
      <c r="A44" s="123" t="str">
        <f t="array" ref="A44">IFERROR(INDEX('Annex 2 Designated EHV charges'!$A$10:$A$81, MATCH(0, IF(('Annex 2 Designated EHV charges'!$A$10:$A$81=""),1, COUNTIF(A$4:$A43, 'Annex 2 Designated EHV charges'!$A$10:$A$81)), 0)),"")</f>
        <v/>
      </c>
      <c r="B44" s="105" t="str">
        <f>IF($A44="","",VLOOKUP($A44,'Annex 2 Designated EHV charges'!$A:$P,2,0))</f>
        <v/>
      </c>
      <c r="C44" s="124" t="str">
        <f>IF($A44="","",VLOOKUP($A44,'Annex 2 Designated EHV charges'!$A:$P,3,0))</f>
        <v/>
      </c>
      <c r="D44" s="125" t="str">
        <f>IF($A44="","",VLOOKUP($A44,'Annex 2 Designated EHV charges'!$A:$P,7,0))</f>
        <v/>
      </c>
      <c r="E44" s="126" t="str">
        <f>IFERROR(IF(VLOOKUP($A44,'Annex 2 Designated EHV charges'!$A:$P,9,FALSE)=0,"",VLOOKUP($A44,'Annex 2 Designated EHV charges'!$A:$P,9,FALSE)),"")</f>
        <v/>
      </c>
      <c r="F44" s="127" t="str">
        <f>IFERROR(IF(VLOOKUP($A44,'Annex 2 Designated EHV charges'!$A:$P,10,FALSE)=0,"",VLOOKUP($A44,'Annex 2 Designated EHV charges'!$A:$P,10,FALSE)),"")</f>
        <v/>
      </c>
      <c r="G44" s="128" t="str">
        <f>IFERROR(IF(VLOOKUP($A44,'Annex 2 Designated EHV charges'!$A:$P,11,FALSE)=0,"",VLOOKUP($A44,'Annex 2 Designated EHV charges'!$A:$P,11,FALSE)),"")</f>
        <v/>
      </c>
      <c r="H44" s="128" t="str">
        <f>IFERROR(IF(VLOOKUP($A44,'Annex 2 Designated EHV charges'!$A:$P,12,FALSE)=0,"",VLOOKUP($A44,'Annex 2 Designated EHV charges'!$A:$P,12,FALSE)),"")</f>
        <v/>
      </c>
    </row>
    <row r="45" spans="1:8" x14ac:dyDescent="0.25">
      <c r="A45" s="123" t="str">
        <f t="array" ref="A45">IFERROR(INDEX('Annex 2 Designated EHV charges'!$A$10:$A$81, MATCH(0, IF(('Annex 2 Designated EHV charges'!$A$10:$A$81=""),1, COUNTIF(A$4:$A44, 'Annex 2 Designated EHV charges'!$A$10:$A$81)), 0)),"")</f>
        <v/>
      </c>
      <c r="B45" s="105" t="str">
        <f>IF($A45="","",VLOOKUP($A45,'Annex 2 Designated EHV charges'!$A:$P,2,0))</f>
        <v/>
      </c>
      <c r="C45" s="124" t="str">
        <f>IF($A45="","",VLOOKUP($A45,'Annex 2 Designated EHV charges'!$A:$P,3,0))</f>
        <v/>
      </c>
      <c r="D45" s="125" t="str">
        <f>IF($A45="","",VLOOKUP($A45,'Annex 2 Designated EHV charges'!$A:$P,7,0))</f>
        <v/>
      </c>
      <c r="E45" s="126" t="str">
        <f>IFERROR(IF(VLOOKUP($A45,'Annex 2 Designated EHV charges'!$A:$P,9,FALSE)=0,"",VLOOKUP($A45,'Annex 2 Designated EHV charges'!$A:$P,9,FALSE)),"")</f>
        <v/>
      </c>
      <c r="F45" s="127" t="str">
        <f>IFERROR(IF(VLOOKUP($A45,'Annex 2 Designated EHV charges'!$A:$P,10,FALSE)=0,"",VLOOKUP($A45,'Annex 2 Designated EHV charges'!$A:$P,10,FALSE)),"")</f>
        <v/>
      </c>
      <c r="G45" s="128" t="str">
        <f>IFERROR(IF(VLOOKUP($A45,'Annex 2 Designated EHV charges'!$A:$P,11,FALSE)=0,"",VLOOKUP($A45,'Annex 2 Designated EHV charges'!$A:$P,11,FALSE)),"")</f>
        <v/>
      </c>
      <c r="H45" s="128" t="str">
        <f>IFERROR(IF(VLOOKUP($A45,'Annex 2 Designated EHV charges'!$A:$P,12,FALSE)=0,"",VLOOKUP($A45,'Annex 2 Designated EHV charges'!$A:$P,12,FALSE)),"")</f>
        <v/>
      </c>
    </row>
    <row r="46" spans="1:8" x14ac:dyDescent="0.25">
      <c r="A46" s="123" t="str">
        <f t="array" ref="A46">IFERROR(INDEX('Annex 2 Designated EHV charges'!$A$10:$A$81, MATCH(0, IF(('Annex 2 Designated EHV charges'!$A$10:$A$81=""),1, COUNTIF(A$4:$A45, 'Annex 2 Designated EHV charges'!$A$10:$A$81)), 0)),"")</f>
        <v/>
      </c>
      <c r="B46" s="105" t="str">
        <f>IF($A46="","",VLOOKUP($A46,'Annex 2 Designated EHV charges'!$A:$P,2,0))</f>
        <v/>
      </c>
      <c r="C46" s="124" t="str">
        <f>IF($A46="","",VLOOKUP($A46,'Annex 2 Designated EHV charges'!$A:$P,3,0))</f>
        <v/>
      </c>
      <c r="D46" s="125" t="str">
        <f>IF($A46="","",VLOOKUP($A46,'Annex 2 Designated EHV charges'!$A:$P,7,0))</f>
        <v/>
      </c>
      <c r="E46" s="126" t="str">
        <f>IFERROR(IF(VLOOKUP($A46,'Annex 2 Designated EHV charges'!$A:$P,9,FALSE)=0,"",VLOOKUP($A46,'Annex 2 Designated EHV charges'!$A:$P,9,FALSE)),"")</f>
        <v/>
      </c>
      <c r="F46" s="127" t="str">
        <f>IFERROR(IF(VLOOKUP($A46,'Annex 2 Designated EHV charges'!$A:$P,10,FALSE)=0,"",VLOOKUP($A46,'Annex 2 Designated EHV charges'!$A:$P,10,FALSE)),"")</f>
        <v/>
      </c>
      <c r="G46" s="128" t="str">
        <f>IFERROR(IF(VLOOKUP($A46,'Annex 2 Designated EHV charges'!$A:$P,11,FALSE)=0,"",VLOOKUP($A46,'Annex 2 Designated EHV charges'!$A:$P,11,FALSE)),"")</f>
        <v/>
      </c>
      <c r="H46" s="128" t="str">
        <f>IFERROR(IF(VLOOKUP($A46,'Annex 2 Designated EHV charges'!$A:$P,12,FALSE)=0,"",VLOOKUP($A46,'Annex 2 Designated EHV charges'!$A:$P,12,FALSE)),"")</f>
        <v/>
      </c>
    </row>
    <row r="47" spans="1:8" x14ac:dyDescent="0.25">
      <c r="A47" s="123" t="str">
        <f t="array" ref="A47">IFERROR(INDEX('Annex 2 Designated EHV charges'!$A$10:$A$81, MATCH(0, IF(('Annex 2 Designated EHV charges'!$A$10:$A$81=""),1, COUNTIF(A$4:$A46, 'Annex 2 Designated EHV charges'!$A$10:$A$81)), 0)),"")</f>
        <v/>
      </c>
      <c r="B47" s="105" t="str">
        <f>IF($A47="","",VLOOKUP($A47,'Annex 2 Designated EHV charges'!$A:$P,2,0))</f>
        <v/>
      </c>
      <c r="C47" s="124" t="str">
        <f>IF($A47="","",VLOOKUP($A47,'Annex 2 Designated EHV charges'!$A:$P,3,0))</f>
        <v/>
      </c>
      <c r="D47" s="125" t="str">
        <f>IF($A47="","",VLOOKUP($A47,'Annex 2 Designated EHV charges'!$A:$P,7,0))</f>
        <v/>
      </c>
      <c r="E47" s="126" t="str">
        <f>IFERROR(IF(VLOOKUP($A47,'Annex 2 Designated EHV charges'!$A:$P,9,FALSE)=0,"",VLOOKUP($A47,'Annex 2 Designated EHV charges'!$A:$P,9,FALSE)),"")</f>
        <v/>
      </c>
      <c r="F47" s="127" t="str">
        <f>IFERROR(IF(VLOOKUP($A47,'Annex 2 Designated EHV charges'!$A:$P,10,FALSE)=0,"",VLOOKUP($A47,'Annex 2 Designated EHV charges'!$A:$P,10,FALSE)),"")</f>
        <v/>
      </c>
      <c r="G47" s="128" t="str">
        <f>IFERROR(IF(VLOOKUP($A47,'Annex 2 Designated EHV charges'!$A:$P,11,FALSE)=0,"",VLOOKUP($A47,'Annex 2 Designated EHV charges'!$A:$P,11,FALSE)),"")</f>
        <v/>
      </c>
      <c r="H47" s="128" t="str">
        <f>IFERROR(IF(VLOOKUP($A47,'Annex 2 Designated EHV charges'!$A:$P,12,FALSE)=0,"",VLOOKUP($A47,'Annex 2 Designated EHV charges'!$A:$P,12,FALSE)),"")</f>
        <v/>
      </c>
    </row>
    <row r="48" spans="1:8" x14ac:dyDescent="0.25">
      <c r="A48" s="123" t="str">
        <f t="array" ref="A48">IFERROR(INDEX('Annex 2 Designated EHV charges'!$A$10:$A$81, MATCH(0, IF(('Annex 2 Designated EHV charges'!$A$10:$A$81=""),1, COUNTIF(A$4:$A47, 'Annex 2 Designated EHV charges'!$A$10:$A$81)), 0)),"")</f>
        <v/>
      </c>
      <c r="B48" s="105" t="str">
        <f>IF($A48="","",VLOOKUP($A48,'Annex 2 Designated EHV charges'!$A:$P,2,0))</f>
        <v/>
      </c>
      <c r="C48" s="124" t="str">
        <f>IF($A48="","",VLOOKUP($A48,'Annex 2 Designated EHV charges'!$A:$P,3,0))</f>
        <v/>
      </c>
      <c r="D48" s="125" t="str">
        <f>IF($A48="","",VLOOKUP($A48,'Annex 2 Designated EHV charges'!$A:$P,7,0))</f>
        <v/>
      </c>
      <c r="E48" s="126" t="str">
        <f>IFERROR(IF(VLOOKUP($A48,'Annex 2 Designated EHV charges'!$A:$P,9,FALSE)=0,"",VLOOKUP($A48,'Annex 2 Designated EHV charges'!$A:$P,9,FALSE)),"")</f>
        <v/>
      </c>
      <c r="F48" s="127" t="str">
        <f>IFERROR(IF(VLOOKUP($A48,'Annex 2 Designated EHV charges'!$A:$P,10,FALSE)=0,"",VLOOKUP($A48,'Annex 2 Designated EHV charges'!$A:$P,10,FALSE)),"")</f>
        <v/>
      </c>
      <c r="G48" s="128" t="str">
        <f>IFERROR(IF(VLOOKUP($A48,'Annex 2 Designated EHV charges'!$A:$P,11,FALSE)=0,"",VLOOKUP($A48,'Annex 2 Designated EHV charges'!$A:$P,11,FALSE)),"")</f>
        <v/>
      </c>
      <c r="H48" s="128" t="str">
        <f>IFERROR(IF(VLOOKUP($A48,'Annex 2 Designated EHV charges'!$A:$P,12,FALSE)=0,"",VLOOKUP($A48,'Annex 2 Designated EHV charges'!$A:$P,12,FALSE)),"")</f>
        <v/>
      </c>
    </row>
    <row r="49" spans="1:8" x14ac:dyDescent="0.25">
      <c r="A49" s="123" t="str">
        <f t="array" ref="A49">IFERROR(INDEX('Annex 2 Designated EHV charges'!$A$10:$A$81, MATCH(0, IF(('Annex 2 Designated EHV charges'!$A$10:$A$81=""),1, COUNTIF(A$4:$A48, 'Annex 2 Designated EHV charges'!$A$10:$A$81)), 0)),"")</f>
        <v/>
      </c>
      <c r="B49" s="105" t="str">
        <f>IF($A49="","",VLOOKUP($A49,'Annex 2 Designated EHV charges'!$A:$P,2,0))</f>
        <v/>
      </c>
      <c r="C49" s="124" t="str">
        <f>IF($A49="","",VLOOKUP($A49,'Annex 2 Designated EHV charges'!$A:$P,3,0))</f>
        <v/>
      </c>
      <c r="D49" s="125" t="str">
        <f>IF($A49="","",VLOOKUP($A49,'Annex 2 Designated EHV charges'!$A:$P,7,0))</f>
        <v/>
      </c>
      <c r="E49" s="126" t="str">
        <f>IFERROR(IF(VLOOKUP($A49,'Annex 2 Designated EHV charges'!$A:$P,9,FALSE)=0,"",VLOOKUP($A49,'Annex 2 Designated EHV charges'!$A:$P,9,FALSE)),"")</f>
        <v/>
      </c>
      <c r="F49" s="127" t="str">
        <f>IFERROR(IF(VLOOKUP($A49,'Annex 2 Designated EHV charges'!$A:$P,10,FALSE)=0,"",VLOOKUP($A49,'Annex 2 Designated EHV charges'!$A:$P,10,FALSE)),"")</f>
        <v/>
      </c>
      <c r="G49" s="128" t="str">
        <f>IFERROR(IF(VLOOKUP($A49,'Annex 2 Designated EHV charges'!$A:$P,11,FALSE)=0,"",VLOOKUP($A49,'Annex 2 Designated EHV charges'!$A:$P,11,FALSE)),"")</f>
        <v/>
      </c>
      <c r="H49" s="128" t="str">
        <f>IFERROR(IF(VLOOKUP($A49,'Annex 2 Designated EHV charges'!$A:$P,12,FALSE)=0,"",VLOOKUP($A49,'Annex 2 Designated EHV charges'!$A:$P,12,FALSE)),"")</f>
        <v/>
      </c>
    </row>
    <row r="50" spans="1:8" x14ac:dyDescent="0.25">
      <c r="A50" s="123" t="str">
        <f t="array" ref="A50">IFERROR(INDEX('Annex 2 Designated EHV charges'!$A$10:$A$81, MATCH(0, IF(('Annex 2 Designated EHV charges'!$A$10:$A$81=""),1, COUNTIF(A$4:$A49, 'Annex 2 Designated EHV charges'!$A$10:$A$81)), 0)),"")</f>
        <v/>
      </c>
      <c r="B50" s="105" t="str">
        <f>IF($A50="","",VLOOKUP($A50,'Annex 2 Designated EHV charges'!$A:$P,2,0))</f>
        <v/>
      </c>
      <c r="C50" s="124" t="str">
        <f>IF($A50="","",VLOOKUP($A50,'Annex 2 Designated EHV charges'!$A:$P,3,0))</f>
        <v/>
      </c>
      <c r="D50" s="125" t="str">
        <f>IF($A50="","",VLOOKUP($A50,'Annex 2 Designated EHV charges'!$A:$P,7,0))</f>
        <v/>
      </c>
      <c r="E50" s="126" t="str">
        <f>IFERROR(IF(VLOOKUP($A50,'Annex 2 Designated EHV charges'!$A:$P,9,FALSE)=0,"",VLOOKUP($A50,'Annex 2 Designated EHV charges'!$A:$P,9,FALSE)),"")</f>
        <v/>
      </c>
      <c r="F50" s="127" t="str">
        <f>IFERROR(IF(VLOOKUP($A50,'Annex 2 Designated EHV charges'!$A:$P,10,FALSE)=0,"",VLOOKUP($A50,'Annex 2 Designated EHV charges'!$A:$P,10,FALSE)),"")</f>
        <v/>
      </c>
      <c r="G50" s="128" t="str">
        <f>IFERROR(IF(VLOOKUP($A50,'Annex 2 Designated EHV charges'!$A:$P,11,FALSE)=0,"",VLOOKUP($A50,'Annex 2 Designated EHV charges'!$A:$P,11,FALSE)),"")</f>
        <v/>
      </c>
      <c r="H50" s="128" t="str">
        <f>IFERROR(IF(VLOOKUP($A50,'Annex 2 Designated EHV charges'!$A:$P,12,FALSE)=0,"",VLOOKUP($A50,'Annex 2 Designated EHV charges'!$A:$P,12,FALSE)),"")</f>
        <v/>
      </c>
    </row>
    <row r="51" spans="1:8" x14ac:dyDescent="0.25">
      <c r="A51" s="123" t="str">
        <f t="array" ref="A51">IFERROR(INDEX('Annex 2 Designated EHV charges'!$A$10:$A$81, MATCH(0, IF(('Annex 2 Designated EHV charges'!$A$10:$A$81=""),1, COUNTIF(A$4:$A50, 'Annex 2 Designated EHV charges'!$A$10:$A$81)), 0)),"")</f>
        <v/>
      </c>
      <c r="B51" s="105" t="str">
        <f>IF($A51="","",VLOOKUP($A51,'Annex 2 Designated EHV charges'!$A:$P,2,0))</f>
        <v/>
      </c>
      <c r="C51" s="124" t="str">
        <f>IF($A51="","",VLOOKUP($A51,'Annex 2 Designated EHV charges'!$A:$P,3,0))</f>
        <v/>
      </c>
      <c r="D51" s="125" t="str">
        <f>IF($A51="","",VLOOKUP($A51,'Annex 2 Designated EHV charges'!$A:$P,7,0))</f>
        <v/>
      </c>
      <c r="E51" s="126" t="str">
        <f>IFERROR(IF(VLOOKUP($A51,'Annex 2 Designated EHV charges'!$A:$P,9,FALSE)=0,"",VLOOKUP($A51,'Annex 2 Designated EHV charges'!$A:$P,9,FALSE)),"")</f>
        <v/>
      </c>
      <c r="F51" s="127" t="str">
        <f>IFERROR(IF(VLOOKUP($A51,'Annex 2 Designated EHV charges'!$A:$P,10,FALSE)=0,"",VLOOKUP($A51,'Annex 2 Designated EHV charges'!$A:$P,10,FALSE)),"")</f>
        <v/>
      </c>
      <c r="G51" s="128" t="str">
        <f>IFERROR(IF(VLOOKUP($A51,'Annex 2 Designated EHV charges'!$A:$P,11,FALSE)=0,"",VLOOKUP($A51,'Annex 2 Designated EHV charges'!$A:$P,11,FALSE)),"")</f>
        <v/>
      </c>
      <c r="H51" s="128" t="str">
        <f>IFERROR(IF(VLOOKUP($A51,'Annex 2 Designated EHV charges'!$A:$P,12,FALSE)=0,"",VLOOKUP($A51,'Annex 2 Designated EHV charges'!$A:$P,12,FALSE)),"")</f>
        <v/>
      </c>
    </row>
    <row r="52" spans="1:8" x14ac:dyDescent="0.25">
      <c r="A52" s="123" t="str">
        <f t="array" ref="A52">IFERROR(INDEX('Annex 2 Designated EHV charges'!$A$10:$A$81, MATCH(0, IF(('Annex 2 Designated EHV charges'!$A$10:$A$81=""),1, COUNTIF(A$4:$A51, 'Annex 2 Designated EHV charges'!$A$10:$A$81)), 0)),"")</f>
        <v/>
      </c>
      <c r="B52" s="105" t="str">
        <f>IF($A52="","",VLOOKUP($A52,'Annex 2 Designated EHV charges'!$A:$P,2,0))</f>
        <v/>
      </c>
      <c r="C52" s="124" t="str">
        <f>IF($A52="","",VLOOKUP($A52,'Annex 2 Designated EHV charges'!$A:$P,3,0))</f>
        <v/>
      </c>
      <c r="D52" s="125" t="str">
        <f>IF($A52="","",VLOOKUP($A52,'Annex 2 Designated EHV charges'!$A:$P,7,0))</f>
        <v/>
      </c>
      <c r="E52" s="126" t="str">
        <f>IFERROR(IF(VLOOKUP($A52,'Annex 2 Designated EHV charges'!$A:$P,9,FALSE)=0,"",VLOOKUP($A52,'Annex 2 Designated EHV charges'!$A:$P,9,FALSE)),"")</f>
        <v/>
      </c>
      <c r="F52" s="127" t="str">
        <f>IFERROR(IF(VLOOKUP($A52,'Annex 2 Designated EHV charges'!$A:$P,10,FALSE)=0,"",VLOOKUP($A52,'Annex 2 Designated EHV charges'!$A:$P,10,FALSE)),"")</f>
        <v/>
      </c>
      <c r="G52" s="128" t="str">
        <f>IFERROR(IF(VLOOKUP($A52,'Annex 2 Designated EHV charges'!$A:$P,11,FALSE)=0,"",VLOOKUP($A52,'Annex 2 Designated EHV charges'!$A:$P,11,FALSE)),"")</f>
        <v/>
      </c>
      <c r="H52" s="128" t="str">
        <f>IFERROR(IF(VLOOKUP($A52,'Annex 2 Designated EHV charges'!$A:$P,12,FALSE)=0,"",VLOOKUP($A52,'Annex 2 Designated EHV charges'!$A:$P,12,FALSE)),"")</f>
        <v/>
      </c>
    </row>
    <row r="53" spans="1:8" x14ac:dyDescent="0.25">
      <c r="A53" s="123" t="str">
        <f t="array" ref="A53">IFERROR(INDEX('Annex 2 Designated EHV charges'!$A$10:$A$81, MATCH(0, IF(('Annex 2 Designated EHV charges'!$A$10:$A$81=""),1, COUNTIF(A$4:$A52, 'Annex 2 Designated EHV charges'!$A$10:$A$81)), 0)),"")</f>
        <v/>
      </c>
      <c r="B53" s="105" t="str">
        <f>IF($A53="","",VLOOKUP($A53,'Annex 2 Designated EHV charges'!$A:$P,2,0))</f>
        <v/>
      </c>
      <c r="C53" s="124" t="str">
        <f>IF($A53="","",VLOOKUP($A53,'Annex 2 Designated EHV charges'!$A:$P,3,0))</f>
        <v/>
      </c>
      <c r="D53" s="125" t="str">
        <f>IF($A53="","",VLOOKUP($A53,'Annex 2 Designated EHV charges'!$A:$P,7,0))</f>
        <v/>
      </c>
      <c r="E53" s="126" t="str">
        <f>IFERROR(IF(VLOOKUP($A53,'Annex 2 Designated EHV charges'!$A:$P,9,FALSE)=0,"",VLOOKUP($A53,'Annex 2 Designated EHV charges'!$A:$P,9,FALSE)),"")</f>
        <v/>
      </c>
      <c r="F53" s="127" t="str">
        <f>IFERROR(IF(VLOOKUP($A53,'Annex 2 Designated EHV charges'!$A:$P,10,FALSE)=0,"",VLOOKUP($A53,'Annex 2 Designated EHV charges'!$A:$P,10,FALSE)),"")</f>
        <v/>
      </c>
      <c r="G53" s="128" t="str">
        <f>IFERROR(IF(VLOOKUP($A53,'Annex 2 Designated EHV charges'!$A:$P,11,FALSE)=0,"",VLOOKUP($A53,'Annex 2 Designated EHV charges'!$A:$P,11,FALSE)),"")</f>
        <v/>
      </c>
      <c r="H53" s="128" t="str">
        <f>IFERROR(IF(VLOOKUP($A53,'Annex 2 Designated EHV charges'!$A:$P,12,FALSE)=0,"",VLOOKUP($A53,'Annex 2 Designated EHV charges'!$A:$P,12,FALSE)),"")</f>
        <v/>
      </c>
    </row>
    <row r="54" spans="1:8" x14ac:dyDescent="0.25">
      <c r="A54" s="123" t="str">
        <f t="array" ref="A54">IFERROR(INDEX('Annex 2 Designated EHV charges'!$A$10:$A$81, MATCH(0, IF(('Annex 2 Designated EHV charges'!$A$10:$A$81=""),1, COUNTIF(A$4:$A53, 'Annex 2 Designated EHV charges'!$A$10:$A$81)), 0)),"")</f>
        <v/>
      </c>
      <c r="B54" s="105" t="str">
        <f>IF($A54="","",VLOOKUP($A54,'Annex 2 Designated EHV charges'!$A:$P,2,0))</f>
        <v/>
      </c>
      <c r="C54" s="124" t="str">
        <f>IF($A54="","",VLOOKUP($A54,'Annex 2 Designated EHV charges'!$A:$P,3,0))</f>
        <v/>
      </c>
      <c r="D54" s="125" t="str">
        <f>IF($A54="","",VLOOKUP($A54,'Annex 2 Designated EHV charges'!$A:$P,7,0))</f>
        <v/>
      </c>
      <c r="E54" s="126" t="str">
        <f>IFERROR(IF(VLOOKUP($A54,'Annex 2 Designated EHV charges'!$A:$P,9,FALSE)=0,"",VLOOKUP($A54,'Annex 2 Designated EHV charges'!$A:$P,9,FALSE)),"")</f>
        <v/>
      </c>
      <c r="F54" s="127" t="str">
        <f>IFERROR(IF(VLOOKUP($A54,'Annex 2 Designated EHV charges'!$A:$P,10,FALSE)=0,"",VLOOKUP($A54,'Annex 2 Designated EHV charges'!$A:$P,10,FALSE)),"")</f>
        <v/>
      </c>
      <c r="G54" s="128" t="str">
        <f>IFERROR(IF(VLOOKUP($A54,'Annex 2 Designated EHV charges'!$A:$P,11,FALSE)=0,"",VLOOKUP($A54,'Annex 2 Designated EHV charges'!$A:$P,11,FALSE)),"")</f>
        <v/>
      </c>
      <c r="H54" s="128" t="str">
        <f>IFERROR(IF(VLOOKUP($A54,'Annex 2 Designated EHV charges'!$A:$P,12,FALSE)=0,"",VLOOKUP($A54,'Annex 2 Designated EHV charges'!$A:$P,12,FALSE)),"")</f>
        <v/>
      </c>
    </row>
    <row r="55" spans="1:8" x14ac:dyDescent="0.25">
      <c r="A55" s="123" t="str">
        <f t="array" ref="A55">IFERROR(INDEX('Annex 2 Designated EHV charges'!$A$10:$A$81, MATCH(0, IF(('Annex 2 Designated EHV charges'!$A$10:$A$81=""),1, COUNTIF(A$4:$A54, 'Annex 2 Designated EHV charges'!$A$10:$A$81)), 0)),"")</f>
        <v/>
      </c>
      <c r="B55" s="105" t="str">
        <f>IF($A55="","",VLOOKUP($A55,'Annex 2 Designated EHV charges'!$A:$P,2,0))</f>
        <v/>
      </c>
      <c r="C55" s="124" t="str">
        <f>IF($A55="","",VLOOKUP($A55,'Annex 2 Designated EHV charges'!$A:$P,3,0))</f>
        <v/>
      </c>
      <c r="D55" s="125" t="str">
        <f>IF($A55="","",VLOOKUP($A55,'Annex 2 Designated EHV charges'!$A:$P,7,0))</f>
        <v/>
      </c>
      <c r="E55" s="126" t="str">
        <f>IFERROR(IF(VLOOKUP($A55,'Annex 2 Designated EHV charges'!$A:$P,9,FALSE)=0,"",VLOOKUP($A55,'Annex 2 Designated EHV charges'!$A:$P,9,FALSE)),"")</f>
        <v/>
      </c>
      <c r="F55" s="127" t="str">
        <f>IFERROR(IF(VLOOKUP($A55,'Annex 2 Designated EHV charges'!$A:$P,10,FALSE)=0,"",VLOOKUP($A55,'Annex 2 Designated EHV charges'!$A:$P,10,FALSE)),"")</f>
        <v/>
      </c>
      <c r="G55" s="128" t="str">
        <f>IFERROR(IF(VLOOKUP($A55,'Annex 2 Designated EHV charges'!$A:$P,11,FALSE)=0,"",VLOOKUP($A55,'Annex 2 Designated EHV charges'!$A:$P,11,FALSE)),"")</f>
        <v/>
      </c>
      <c r="H55" s="128" t="str">
        <f>IFERROR(IF(VLOOKUP($A55,'Annex 2 Designated EHV charges'!$A:$P,12,FALSE)=0,"",VLOOKUP($A55,'Annex 2 Designated EHV charges'!$A:$P,12,FALSE)),"")</f>
        <v/>
      </c>
    </row>
    <row r="56" spans="1:8" x14ac:dyDescent="0.25">
      <c r="A56" s="123" t="str">
        <f t="array" ref="A56">IFERROR(INDEX('Annex 2 Designated EHV charges'!$A$10:$A$81, MATCH(0, IF(('Annex 2 Designated EHV charges'!$A$10:$A$81=""),1, COUNTIF(A$4:$A55, 'Annex 2 Designated EHV charges'!$A$10:$A$81)), 0)),"")</f>
        <v/>
      </c>
      <c r="B56" s="105" t="str">
        <f>IF($A56="","",VLOOKUP($A56,'Annex 2 Designated EHV charges'!$A:$P,2,0))</f>
        <v/>
      </c>
      <c r="C56" s="124" t="str">
        <f>IF($A56="","",VLOOKUP($A56,'Annex 2 Designated EHV charges'!$A:$P,3,0))</f>
        <v/>
      </c>
      <c r="D56" s="125" t="str">
        <f>IF($A56="","",VLOOKUP($A56,'Annex 2 Designated EHV charges'!$A:$P,7,0))</f>
        <v/>
      </c>
      <c r="E56" s="126" t="str">
        <f>IFERROR(IF(VLOOKUP($A56,'Annex 2 Designated EHV charges'!$A:$P,9,FALSE)=0,"",VLOOKUP($A56,'Annex 2 Designated EHV charges'!$A:$P,9,FALSE)),"")</f>
        <v/>
      </c>
      <c r="F56" s="127" t="str">
        <f>IFERROR(IF(VLOOKUP($A56,'Annex 2 Designated EHV charges'!$A:$P,10,FALSE)=0,"",VLOOKUP($A56,'Annex 2 Designated EHV charges'!$A:$P,10,FALSE)),"")</f>
        <v/>
      </c>
      <c r="G56" s="128" t="str">
        <f>IFERROR(IF(VLOOKUP($A56,'Annex 2 Designated EHV charges'!$A:$P,11,FALSE)=0,"",VLOOKUP($A56,'Annex 2 Designated EHV charges'!$A:$P,11,FALSE)),"")</f>
        <v/>
      </c>
      <c r="H56" s="128" t="str">
        <f>IFERROR(IF(VLOOKUP($A56,'Annex 2 Designated EHV charges'!$A:$P,12,FALSE)=0,"",VLOOKUP($A56,'Annex 2 Designated EHV charges'!$A:$P,12,FALSE)),"")</f>
        <v/>
      </c>
    </row>
    <row r="57" spans="1:8" x14ac:dyDescent="0.25">
      <c r="A57" s="123" t="str">
        <f t="array" ref="A57">IFERROR(INDEX('Annex 2 Designated EHV charges'!$A$10:$A$81, MATCH(0, IF(('Annex 2 Designated EHV charges'!$A$10:$A$81=""),1, COUNTIF(A$4:$A56, 'Annex 2 Designated EHV charges'!$A$10:$A$81)), 0)),"")</f>
        <v/>
      </c>
      <c r="B57" s="105" t="str">
        <f>IF($A57="","",VLOOKUP($A57,'Annex 2 Designated EHV charges'!$A:$P,2,0))</f>
        <v/>
      </c>
      <c r="C57" s="124" t="str">
        <f>IF($A57="","",VLOOKUP($A57,'Annex 2 Designated EHV charges'!$A:$P,3,0))</f>
        <v/>
      </c>
      <c r="D57" s="125" t="str">
        <f>IF($A57="","",VLOOKUP($A57,'Annex 2 Designated EHV charges'!$A:$P,7,0))</f>
        <v/>
      </c>
      <c r="E57" s="126" t="str">
        <f>IFERROR(IF(VLOOKUP($A57,'Annex 2 Designated EHV charges'!$A:$P,9,FALSE)=0,"",VLOOKUP($A57,'Annex 2 Designated EHV charges'!$A:$P,9,FALSE)),"")</f>
        <v/>
      </c>
      <c r="F57" s="127" t="str">
        <f>IFERROR(IF(VLOOKUP($A57,'Annex 2 Designated EHV charges'!$A:$P,10,FALSE)=0,"",VLOOKUP($A57,'Annex 2 Designated EHV charges'!$A:$P,10,FALSE)),"")</f>
        <v/>
      </c>
      <c r="G57" s="128" t="str">
        <f>IFERROR(IF(VLOOKUP($A57,'Annex 2 Designated EHV charges'!$A:$P,11,FALSE)=0,"",VLOOKUP($A57,'Annex 2 Designated EHV charges'!$A:$P,11,FALSE)),"")</f>
        <v/>
      </c>
      <c r="H57" s="128" t="str">
        <f>IFERROR(IF(VLOOKUP($A57,'Annex 2 Designated EHV charges'!$A:$P,12,FALSE)=0,"",VLOOKUP($A57,'Annex 2 Designated EHV charges'!$A:$P,12,FALSE)),"")</f>
        <v/>
      </c>
    </row>
    <row r="58" spans="1:8" x14ac:dyDescent="0.25">
      <c r="A58" s="123" t="str">
        <f t="array" ref="A58">IFERROR(INDEX('Annex 2 Designated EHV charges'!$A$10:$A$81, MATCH(0, IF(('Annex 2 Designated EHV charges'!$A$10:$A$81=""),1, COUNTIF(A$4:$A57, 'Annex 2 Designated EHV charges'!$A$10:$A$81)), 0)),"")</f>
        <v/>
      </c>
      <c r="B58" s="105" t="str">
        <f>IF($A58="","",VLOOKUP($A58,'Annex 2 Designated EHV charges'!$A:$P,2,0))</f>
        <v/>
      </c>
      <c r="C58" s="124" t="str">
        <f>IF($A58="","",VLOOKUP($A58,'Annex 2 Designated EHV charges'!$A:$P,3,0))</f>
        <v/>
      </c>
      <c r="D58" s="125" t="str">
        <f>IF($A58="","",VLOOKUP($A58,'Annex 2 Designated EHV charges'!$A:$P,7,0))</f>
        <v/>
      </c>
      <c r="E58" s="126" t="str">
        <f>IFERROR(IF(VLOOKUP($A58,'Annex 2 Designated EHV charges'!$A:$P,9,FALSE)=0,"",VLOOKUP($A58,'Annex 2 Designated EHV charges'!$A:$P,9,FALSE)),"")</f>
        <v/>
      </c>
      <c r="F58" s="127" t="str">
        <f>IFERROR(IF(VLOOKUP($A58,'Annex 2 Designated EHV charges'!$A:$P,10,FALSE)=0,"",VLOOKUP($A58,'Annex 2 Designated EHV charges'!$A:$P,10,FALSE)),"")</f>
        <v/>
      </c>
      <c r="G58" s="128" t="str">
        <f>IFERROR(IF(VLOOKUP($A58,'Annex 2 Designated EHV charges'!$A:$P,11,FALSE)=0,"",VLOOKUP($A58,'Annex 2 Designated EHV charges'!$A:$P,11,FALSE)),"")</f>
        <v/>
      </c>
      <c r="H58" s="128" t="str">
        <f>IFERROR(IF(VLOOKUP($A58,'Annex 2 Designated EHV charges'!$A:$P,12,FALSE)=0,"",VLOOKUP($A58,'Annex 2 Designated EHV charges'!$A:$P,12,FALSE)),"")</f>
        <v/>
      </c>
    </row>
    <row r="59" spans="1:8" x14ac:dyDescent="0.25">
      <c r="A59" s="123" t="str">
        <f t="array" ref="A59">IFERROR(INDEX('Annex 2 Designated EHV charges'!$A$10:$A$81, MATCH(0, IF(('Annex 2 Designated EHV charges'!$A$10:$A$81=""),1, COUNTIF(A$4:$A58, 'Annex 2 Designated EHV charges'!$A$10:$A$81)), 0)),"")</f>
        <v/>
      </c>
      <c r="B59" s="105" t="str">
        <f>IF($A59="","",VLOOKUP($A59,'Annex 2 Designated EHV charges'!$A:$P,2,0))</f>
        <v/>
      </c>
      <c r="C59" s="124" t="str">
        <f>IF($A59="","",VLOOKUP($A59,'Annex 2 Designated EHV charges'!$A:$P,3,0))</f>
        <v/>
      </c>
      <c r="D59" s="125" t="str">
        <f>IF($A59="","",VLOOKUP($A59,'Annex 2 Designated EHV charges'!$A:$P,7,0))</f>
        <v/>
      </c>
      <c r="E59" s="126" t="str">
        <f>IFERROR(IF(VLOOKUP($A59,'Annex 2 Designated EHV charges'!$A:$P,9,FALSE)=0,"",VLOOKUP($A59,'Annex 2 Designated EHV charges'!$A:$P,9,FALSE)),"")</f>
        <v/>
      </c>
      <c r="F59" s="127" t="str">
        <f>IFERROR(IF(VLOOKUP($A59,'Annex 2 Designated EHV charges'!$A:$P,10,FALSE)=0,"",VLOOKUP($A59,'Annex 2 Designated EHV charges'!$A:$P,10,FALSE)),"")</f>
        <v/>
      </c>
      <c r="G59" s="128" t="str">
        <f>IFERROR(IF(VLOOKUP($A59,'Annex 2 Designated EHV charges'!$A:$P,11,FALSE)=0,"",VLOOKUP($A59,'Annex 2 Designated EHV charges'!$A:$P,11,FALSE)),"")</f>
        <v/>
      </c>
      <c r="H59" s="128" t="str">
        <f>IFERROR(IF(VLOOKUP($A59,'Annex 2 Designated EHV charges'!$A:$P,12,FALSE)=0,"",VLOOKUP($A59,'Annex 2 Designated EHV charges'!$A:$P,12,FALSE)),"")</f>
        <v/>
      </c>
    </row>
    <row r="60" spans="1:8" x14ac:dyDescent="0.25">
      <c r="A60" s="123" t="str">
        <f t="array" ref="A60">IFERROR(INDEX('Annex 2 Designated EHV charges'!$A$10:$A$81, MATCH(0, IF(('Annex 2 Designated EHV charges'!$A$10:$A$81=""),1, COUNTIF(A$4:$A59, 'Annex 2 Designated EHV charges'!$A$10:$A$81)), 0)),"")</f>
        <v/>
      </c>
      <c r="B60" s="105" t="str">
        <f>IF($A60="","",VLOOKUP($A60,'Annex 2 Designated EHV charges'!$A:$P,2,0))</f>
        <v/>
      </c>
      <c r="C60" s="124" t="str">
        <f>IF($A60="","",VLOOKUP($A60,'Annex 2 Designated EHV charges'!$A:$P,3,0))</f>
        <v/>
      </c>
      <c r="D60" s="125" t="str">
        <f>IF($A60="","",VLOOKUP($A60,'Annex 2 Designated EHV charges'!$A:$P,7,0))</f>
        <v/>
      </c>
      <c r="E60" s="126" t="str">
        <f>IFERROR(IF(VLOOKUP($A60,'Annex 2 Designated EHV charges'!$A:$P,9,FALSE)=0,"",VLOOKUP($A60,'Annex 2 Designated EHV charges'!$A:$P,9,FALSE)),"")</f>
        <v/>
      </c>
      <c r="F60" s="127" t="str">
        <f>IFERROR(IF(VLOOKUP($A60,'Annex 2 Designated EHV charges'!$A:$P,10,FALSE)=0,"",VLOOKUP($A60,'Annex 2 Designated EHV charges'!$A:$P,10,FALSE)),"")</f>
        <v/>
      </c>
      <c r="G60" s="128" t="str">
        <f>IFERROR(IF(VLOOKUP($A60,'Annex 2 Designated EHV charges'!$A:$P,11,FALSE)=0,"",VLOOKUP($A60,'Annex 2 Designated EHV charges'!$A:$P,11,FALSE)),"")</f>
        <v/>
      </c>
      <c r="H60" s="128" t="str">
        <f>IFERROR(IF(VLOOKUP($A60,'Annex 2 Designated EHV charges'!$A:$P,12,FALSE)=0,"",VLOOKUP($A60,'Annex 2 Designated EHV charges'!$A:$P,12,FALSE)),"")</f>
        <v/>
      </c>
    </row>
    <row r="61" spans="1:8" x14ac:dyDescent="0.25">
      <c r="A61" s="123" t="str">
        <f t="array" ref="A61">IFERROR(INDEX('Annex 2 Designated EHV charges'!$A$10:$A$81, MATCH(0, IF(('Annex 2 Designated EHV charges'!$A$10:$A$81=""),1, COUNTIF(A$4:$A60, 'Annex 2 Designated EHV charges'!$A$10:$A$81)), 0)),"")</f>
        <v/>
      </c>
      <c r="B61" s="105" t="str">
        <f>IF($A61="","",VLOOKUP($A61,'Annex 2 Designated EHV charges'!$A:$P,2,0))</f>
        <v/>
      </c>
      <c r="C61" s="124" t="str">
        <f>IF($A61="","",VLOOKUP($A61,'Annex 2 Designated EHV charges'!$A:$P,3,0))</f>
        <v/>
      </c>
      <c r="D61" s="125" t="str">
        <f>IF($A61="","",VLOOKUP($A61,'Annex 2 Designated EHV charges'!$A:$P,7,0))</f>
        <v/>
      </c>
      <c r="E61" s="126" t="str">
        <f>IFERROR(IF(VLOOKUP($A61,'Annex 2 Designated EHV charges'!$A:$P,9,FALSE)=0,"",VLOOKUP($A61,'Annex 2 Designated EHV charges'!$A:$P,9,FALSE)),"")</f>
        <v/>
      </c>
      <c r="F61" s="127" t="str">
        <f>IFERROR(IF(VLOOKUP($A61,'Annex 2 Designated EHV charges'!$A:$P,10,FALSE)=0,"",VLOOKUP($A61,'Annex 2 Designated EHV charges'!$A:$P,10,FALSE)),"")</f>
        <v/>
      </c>
      <c r="G61" s="128" t="str">
        <f>IFERROR(IF(VLOOKUP($A61,'Annex 2 Designated EHV charges'!$A:$P,11,FALSE)=0,"",VLOOKUP($A61,'Annex 2 Designated EHV charges'!$A:$P,11,FALSE)),"")</f>
        <v/>
      </c>
      <c r="H61" s="128" t="str">
        <f>IFERROR(IF(VLOOKUP($A61,'Annex 2 Designated EHV charges'!$A:$P,12,FALSE)=0,"",VLOOKUP($A61,'Annex 2 Designated EHV charges'!$A:$P,12,FALSE)),"")</f>
        <v/>
      </c>
    </row>
    <row r="62" spans="1:8" x14ac:dyDescent="0.25">
      <c r="A62" s="123" t="str">
        <f t="array" ref="A62">IFERROR(INDEX('Annex 2 Designated EHV charges'!$A$10:$A$81, MATCH(0, IF(('Annex 2 Designated EHV charges'!$A$10:$A$81=""),1, COUNTIF(A$4:$A61, 'Annex 2 Designated EHV charges'!$A$10:$A$81)), 0)),"")</f>
        <v/>
      </c>
      <c r="B62" s="105" t="str">
        <f>IF($A62="","",VLOOKUP($A62,'Annex 2 Designated EHV charges'!$A:$P,2,0))</f>
        <v/>
      </c>
      <c r="C62" s="124" t="str">
        <f>IF($A62="","",VLOOKUP($A62,'Annex 2 Designated EHV charges'!$A:$P,3,0))</f>
        <v/>
      </c>
      <c r="D62" s="125" t="str">
        <f>IF($A62="","",VLOOKUP($A62,'Annex 2 Designated EHV charges'!$A:$P,7,0))</f>
        <v/>
      </c>
      <c r="E62" s="126" t="str">
        <f>IFERROR(IF(VLOOKUP($A62,'Annex 2 Designated EHV charges'!$A:$P,9,FALSE)=0,"",VLOOKUP($A62,'Annex 2 Designated EHV charges'!$A:$P,9,FALSE)),"")</f>
        <v/>
      </c>
      <c r="F62" s="127" t="str">
        <f>IFERROR(IF(VLOOKUP($A62,'Annex 2 Designated EHV charges'!$A:$P,10,FALSE)=0,"",VLOOKUP($A62,'Annex 2 Designated EHV charges'!$A:$P,10,FALSE)),"")</f>
        <v/>
      </c>
      <c r="G62" s="128" t="str">
        <f>IFERROR(IF(VLOOKUP($A62,'Annex 2 Designated EHV charges'!$A:$P,11,FALSE)=0,"",VLOOKUP($A62,'Annex 2 Designated EHV charges'!$A:$P,11,FALSE)),"")</f>
        <v/>
      </c>
      <c r="H62" s="128" t="str">
        <f>IFERROR(IF(VLOOKUP($A62,'Annex 2 Designated EHV charges'!$A:$P,12,FALSE)=0,"",VLOOKUP($A62,'Annex 2 Designated EHV charges'!$A:$P,12,FALSE)),"")</f>
        <v/>
      </c>
    </row>
    <row r="63" spans="1:8" x14ac:dyDescent="0.25">
      <c r="A63" s="123" t="str">
        <f t="array" ref="A63">IFERROR(INDEX('Annex 2 Designated EHV charges'!$A$10:$A$81, MATCH(0, IF(('Annex 2 Designated EHV charges'!$A$10:$A$81=""),1, COUNTIF(A$4:$A62, 'Annex 2 Designated EHV charges'!$A$10:$A$81)), 0)),"")</f>
        <v/>
      </c>
      <c r="B63" s="105" t="str">
        <f>IF($A63="","",VLOOKUP($A63,'Annex 2 Designated EHV charges'!$A:$P,2,0))</f>
        <v/>
      </c>
      <c r="C63" s="124" t="str">
        <f>IF($A63="","",VLOOKUP($A63,'Annex 2 Designated EHV charges'!$A:$P,3,0))</f>
        <v/>
      </c>
      <c r="D63" s="125" t="str">
        <f>IF($A63="","",VLOOKUP($A63,'Annex 2 Designated EHV charges'!$A:$P,7,0))</f>
        <v/>
      </c>
      <c r="E63" s="126" t="str">
        <f>IFERROR(IF(VLOOKUP($A63,'Annex 2 Designated EHV charges'!$A:$P,9,FALSE)=0,"",VLOOKUP($A63,'Annex 2 Designated EHV charges'!$A:$P,9,FALSE)),"")</f>
        <v/>
      </c>
      <c r="F63" s="127" t="str">
        <f>IFERROR(IF(VLOOKUP($A63,'Annex 2 Designated EHV charges'!$A:$P,10,FALSE)=0,"",VLOOKUP($A63,'Annex 2 Designated EHV charges'!$A:$P,10,FALSE)),"")</f>
        <v/>
      </c>
      <c r="G63" s="128" t="str">
        <f>IFERROR(IF(VLOOKUP($A63,'Annex 2 Designated EHV charges'!$A:$P,11,FALSE)=0,"",VLOOKUP($A63,'Annex 2 Designated EHV charges'!$A:$P,11,FALSE)),"")</f>
        <v/>
      </c>
      <c r="H63" s="128" t="str">
        <f>IFERROR(IF(VLOOKUP($A63,'Annex 2 Designated EHV charges'!$A:$P,12,FALSE)=0,"",VLOOKUP($A63,'Annex 2 Designated EHV charges'!$A:$P,12,FALSE)),"")</f>
        <v/>
      </c>
    </row>
    <row r="64" spans="1:8" x14ac:dyDescent="0.25">
      <c r="A64" s="123" t="str">
        <f t="array" ref="A64">IFERROR(INDEX('Annex 2 Designated EHV charges'!$A$10:$A$81, MATCH(0, IF(('Annex 2 Designated EHV charges'!$A$10:$A$81=""),1, COUNTIF(A$4:$A63, 'Annex 2 Designated EHV charges'!$A$10:$A$81)), 0)),"")</f>
        <v/>
      </c>
      <c r="B64" s="105" t="str">
        <f>IF($A64="","",VLOOKUP($A64,'Annex 2 Designated EHV charges'!$A:$P,2,0))</f>
        <v/>
      </c>
      <c r="C64" s="124" t="str">
        <f>IF($A64="","",VLOOKUP($A64,'Annex 2 Designated EHV charges'!$A:$P,3,0))</f>
        <v/>
      </c>
      <c r="D64" s="125" t="str">
        <f>IF($A64="","",VLOOKUP($A64,'Annex 2 Designated EHV charges'!$A:$P,7,0))</f>
        <v/>
      </c>
      <c r="E64" s="126" t="str">
        <f>IFERROR(IF(VLOOKUP($A64,'Annex 2 Designated EHV charges'!$A:$P,9,FALSE)=0,"",VLOOKUP($A64,'Annex 2 Designated EHV charges'!$A:$P,9,FALSE)),"")</f>
        <v/>
      </c>
      <c r="F64" s="127" t="str">
        <f>IFERROR(IF(VLOOKUP($A64,'Annex 2 Designated EHV charges'!$A:$P,10,FALSE)=0,"",VLOOKUP($A64,'Annex 2 Designated EHV charges'!$A:$P,10,FALSE)),"")</f>
        <v/>
      </c>
      <c r="G64" s="128" t="str">
        <f>IFERROR(IF(VLOOKUP($A64,'Annex 2 Designated EHV charges'!$A:$P,11,FALSE)=0,"",VLOOKUP($A64,'Annex 2 Designated EHV charges'!$A:$P,11,FALSE)),"")</f>
        <v/>
      </c>
      <c r="H64" s="128" t="str">
        <f>IFERROR(IF(VLOOKUP($A64,'Annex 2 Designated EHV charges'!$A:$P,12,FALSE)=0,"",VLOOKUP($A64,'Annex 2 Designated EHV charges'!$A:$P,12,FALSE)),"")</f>
        <v/>
      </c>
    </row>
    <row r="65" spans="1:8" x14ac:dyDescent="0.25">
      <c r="A65" s="123" t="str">
        <f t="array" ref="A65">IFERROR(INDEX('Annex 2 Designated EHV charges'!$A$10:$A$81, MATCH(0, IF(('Annex 2 Designated EHV charges'!$A$10:$A$81=""),1, COUNTIF(A$4:$A64, 'Annex 2 Designated EHV charges'!$A$10:$A$81)), 0)),"")</f>
        <v/>
      </c>
      <c r="B65" s="105" t="str">
        <f>IF($A65="","",VLOOKUP($A65,'Annex 2 Designated EHV charges'!$A:$P,2,0))</f>
        <v/>
      </c>
      <c r="C65" s="124" t="str">
        <f>IF($A65="","",VLOOKUP($A65,'Annex 2 Designated EHV charges'!$A:$P,3,0))</f>
        <v/>
      </c>
      <c r="D65" s="125" t="str">
        <f>IF($A65="","",VLOOKUP($A65,'Annex 2 Designated EHV charges'!$A:$P,7,0))</f>
        <v/>
      </c>
      <c r="E65" s="126" t="str">
        <f>IFERROR(IF(VLOOKUP($A65,'Annex 2 Designated EHV charges'!$A:$P,9,FALSE)=0,"",VLOOKUP($A65,'Annex 2 Designated EHV charges'!$A:$P,9,FALSE)),"")</f>
        <v/>
      </c>
      <c r="F65" s="127" t="str">
        <f>IFERROR(IF(VLOOKUP($A65,'Annex 2 Designated EHV charges'!$A:$P,10,FALSE)=0,"",VLOOKUP($A65,'Annex 2 Designated EHV charges'!$A:$P,10,FALSE)),"")</f>
        <v/>
      </c>
      <c r="G65" s="128" t="str">
        <f>IFERROR(IF(VLOOKUP($A65,'Annex 2 Designated EHV charges'!$A:$P,11,FALSE)=0,"",VLOOKUP($A65,'Annex 2 Designated EHV charges'!$A:$P,11,FALSE)),"")</f>
        <v/>
      </c>
      <c r="H65" s="128" t="str">
        <f>IFERROR(IF(VLOOKUP($A65,'Annex 2 Designated EHV charges'!$A:$P,12,FALSE)=0,"",VLOOKUP($A65,'Annex 2 Designated EHV charges'!$A:$P,12,FALSE)),"")</f>
        <v/>
      </c>
    </row>
    <row r="66" spans="1:8" x14ac:dyDescent="0.25">
      <c r="A66" s="123" t="str">
        <f t="array" ref="A66">IFERROR(INDEX('Annex 2 Designated EHV charges'!$A$10:$A$81, MATCH(0, IF(('Annex 2 Designated EHV charges'!$A$10:$A$81=""),1, COUNTIF(A$4:$A65, 'Annex 2 Designated EHV charges'!$A$10:$A$81)), 0)),"")</f>
        <v/>
      </c>
      <c r="B66" s="105" t="str">
        <f>IF($A66="","",VLOOKUP($A66,'Annex 2 Designated EHV charges'!$A:$P,2,0))</f>
        <v/>
      </c>
      <c r="C66" s="124" t="str">
        <f>IF($A66="","",VLOOKUP($A66,'Annex 2 Designated EHV charges'!$A:$P,3,0))</f>
        <v/>
      </c>
      <c r="D66" s="125" t="str">
        <f>IF($A66="","",VLOOKUP($A66,'Annex 2 Designated EHV charges'!$A:$P,7,0))</f>
        <v/>
      </c>
      <c r="E66" s="126" t="str">
        <f>IFERROR(IF(VLOOKUP($A66,'Annex 2 Designated EHV charges'!$A:$P,9,FALSE)=0,"",VLOOKUP($A66,'Annex 2 Designated EHV charges'!$A:$P,9,FALSE)),"")</f>
        <v/>
      </c>
      <c r="F66" s="127" t="str">
        <f>IFERROR(IF(VLOOKUP($A66,'Annex 2 Designated EHV charges'!$A:$P,10,FALSE)=0,"",VLOOKUP($A66,'Annex 2 Designated EHV charges'!$A:$P,10,FALSE)),"")</f>
        <v/>
      </c>
      <c r="G66" s="128" t="str">
        <f>IFERROR(IF(VLOOKUP($A66,'Annex 2 Designated EHV charges'!$A:$P,11,FALSE)=0,"",VLOOKUP($A66,'Annex 2 Designated EHV charges'!$A:$P,11,FALSE)),"")</f>
        <v/>
      </c>
      <c r="H66" s="128" t="str">
        <f>IFERROR(IF(VLOOKUP($A66,'Annex 2 Designated EHV charges'!$A:$P,12,FALSE)=0,"",VLOOKUP($A66,'Annex 2 Designated EHV charges'!$A:$P,12,FALSE)),"")</f>
        <v/>
      </c>
    </row>
    <row r="67" spans="1:8" x14ac:dyDescent="0.25">
      <c r="A67" s="123" t="str">
        <f t="array" ref="A67">IFERROR(INDEX('Annex 2 Designated EHV charges'!$A$10:$A$81, MATCH(0, IF(('Annex 2 Designated EHV charges'!$A$10:$A$81=""),1, COUNTIF(A$4:$A66, 'Annex 2 Designated EHV charges'!$A$10:$A$81)), 0)),"")</f>
        <v/>
      </c>
      <c r="B67" s="105" t="str">
        <f>IF($A67="","",VLOOKUP($A67,'Annex 2 Designated EHV charges'!$A:$P,2,0))</f>
        <v/>
      </c>
      <c r="C67" s="124" t="str">
        <f>IF($A67="","",VLOOKUP($A67,'Annex 2 Designated EHV charges'!$A:$P,3,0))</f>
        <v/>
      </c>
      <c r="D67" s="125" t="str">
        <f>IF($A67="","",VLOOKUP($A67,'Annex 2 Designated EHV charges'!$A:$P,7,0))</f>
        <v/>
      </c>
      <c r="E67" s="126" t="str">
        <f>IFERROR(IF(VLOOKUP($A67,'Annex 2 Designated EHV charges'!$A:$P,9,FALSE)=0,"",VLOOKUP($A67,'Annex 2 Designated EHV charges'!$A:$P,9,FALSE)),"")</f>
        <v/>
      </c>
      <c r="F67" s="127" t="str">
        <f>IFERROR(IF(VLOOKUP($A67,'Annex 2 Designated EHV charges'!$A:$P,10,FALSE)=0,"",VLOOKUP($A67,'Annex 2 Designated EHV charges'!$A:$P,10,FALSE)),"")</f>
        <v/>
      </c>
      <c r="G67" s="128" t="str">
        <f>IFERROR(IF(VLOOKUP($A67,'Annex 2 Designated EHV charges'!$A:$P,11,FALSE)=0,"",VLOOKUP($A67,'Annex 2 Designated EHV charges'!$A:$P,11,FALSE)),"")</f>
        <v/>
      </c>
      <c r="H67" s="128" t="str">
        <f>IFERROR(IF(VLOOKUP($A67,'Annex 2 Designated EHV charges'!$A:$P,12,FALSE)=0,"",VLOOKUP($A67,'Annex 2 Designated EHV charges'!$A:$P,12,FALSE)),"")</f>
        <v/>
      </c>
    </row>
    <row r="68" spans="1:8" x14ac:dyDescent="0.25">
      <c r="A68" s="123" t="str">
        <f t="array" ref="A68">IFERROR(INDEX('Annex 2 Designated EHV charges'!$A$10:$A$81, MATCH(0, IF(('Annex 2 Designated EHV charges'!$A$10:$A$81=""),1, COUNTIF(A$4:$A67, 'Annex 2 Designated EHV charges'!$A$10:$A$81)), 0)),"")</f>
        <v/>
      </c>
      <c r="B68" s="105" t="str">
        <f>IF($A68="","",VLOOKUP($A68,'Annex 2 Designated EHV charges'!$A:$P,2,0))</f>
        <v/>
      </c>
      <c r="C68" s="124" t="str">
        <f>IF($A68="","",VLOOKUP($A68,'Annex 2 Designated EHV charges'!$A:$P,3,0))</f>
        <v/>
      </c>
      <c r="D68" s="125" t="str">
        <f>IF($A68="","",VLOOKUP($A68,'Annex 2 Designated EHV charges'!$A:$P,7,0))</f>
        <v/>
      </c>
      <c r="E68" s="126" t="str">
        <f>IFERROR(IF(VLOOKUP($A68,'Annex 2 Designated EHV charges'!$A:$P,9,FALSE)=0,"",VLOOKUP($A68,'Annex 2 Designated EHV charges'!$A:$P,9,FALSE)),"")</f>
        <v/>
      </c>
      <c r="F68" s="127" t="str">
        <f>IFERROR(IF(VLOOKUP($A68,'Annex 2 Designated EHV charges'!$A:$P,10,FALSE)=0,"",VLOOKUP($A68,'Annex 2 Designated EHV charges'!$A:$P,10,FALSE)),"")</f>
        <v/>
      </c>
      <c r="G68" s="128" t="str">
        <f>IFERROR(IF(VLOOKUP($A68,'Annex 2 Designated EHV charges'!$A:$P,11,FALSE)=0,"",VLOOKUP($A68,'Annex 2 Designated EHV charges'!$A:$P,11,FALSE)),"")</f>
        <v/>
      </c>
      <c r="H68" s="128" t="str">
        <f>IFERROR(IF(VLOOKUP($A68,'Annex 2 Designated EHV charges'!$A:$P,12,FALSE)=0,"",VLOOKUP($A68,'Annex 2 Designated EHV charges'!$A:$P,12,FALSE)),"")</f>
        <v/>
      </c>
    </row>
    <row r="69" spans="1:8" x14ac:dyDescent="0.25">
      <c r="A69" s="123" t="str">
        <f t="array" ref="A69">IFERROR(INDEX('Annex 2 Designated EHV charges'!$A$10:$A$81, MATCH(0, IF(('Annex 2 Designated EHV charges'!$A$10:$A$81=""),1, COUNTIF(A$4:$A68, 'Annex 2 Designated EHV charges'!$A$10:$A$81)), 0)),"")</f>
        <v/>
      </c>
      <c r="B69" s="105" t="str">
        <f>IF($A69="","",VLOOKUP($A69,'Annex 2 Designated EHV charges'!$A:$P,2,0))</f>
        <v/>
      </c>
      <c r="C69" s="124" t="str">
        <f>IF($A69="","",VLOOKUP($A69,'Annex 2 Designated EHV charges'!$A:$P,3,0))</f>
        <v/>
      </c>
      <c r="D69" s="125" t="str">
        <f>IF($A69="","",VLOOKUP($A69,'Annex 2 Designated EHV charges'!$A:$P,7,0))</f>
        <v/>
      </c>
      <c r="E69" s="126" t="str">
        <f>IFERROR(IF(VLOOKUP($A69,'Annex 2 Designated EHV charges'!$A:$P,9,FALSE)=0,"",VLOOKUP($A69,'Annex 2 Designated EHV charges'!$A:$P,9,FALSE)),"")</f>
        <v/>
      </c>
      <c r="F69" s="127" t="str">
        <f>IFERROR(IF(VLOOKUP($A69,'Annex 2 Designated EHV charges'!$A:$P,10,FALSE)=0,"",VLOOKUP($A69,'Annex 2 Designated EHV charges'!$A:$P,10,FALSE)),"")</f>
        <v/>
      </c>
      <c r="G69" s="128" t="str">
        <f>IFERROR(IF(VLOOKUP($A69,'Annex 2 Designated EHV charges'!$A:$P,11,FALSE)=0,"",VLOOKUP($A69,'Annex 2 Designated EHV charges'!$A:$P,11,FALSE)),"")</f>
        <v/>
      </c>
      <c r="H69" s="128" t="str">
        <f>IFERROR(IF(VLOOKUP($A69,'Annex 2 Designated EHV charges'!$A:$P,12,FALSE)=0,"",VLOOKUP($A69,'Annex 2 Designated EHV charges'!$A:$P,12,FALSE)),"")</f>
        <v/>
      </c>
    </row>
    <row r="70" spans="1:8" x14ac:dyDescent="0.25">
      <c r="A70" s="123" t="str">
        <f t="array" ref="A70">IFERROR(INDEX('Annex 2 Designated EHV charges'!$A$10:$A$81, MATCH(0, IF(('Annex 2 Designated EHV charges'!$A$10:$A$81=""),1, COUNTIF(A$4:$A69, 'Annex 2 Designated EHV charges'!$A$10:$A$81)), 0)),"")</f>
        <v/>
      </c>
      <c r="B70" s="105" t="str">
        <f>IF($A70="","",VLOOKUP($A70,'Annex 2 Designated EHV charges'!$A:$P,2,0))</f>
        <v/>
      </c>
      <c r="C70" s="124" t="str">
        <f>IF($A70="","",VLOOKUP($A70,'Annex 2 Designated EHV charges'!$A:$P,3,0))</f>
        <v/>
      </c>
      <c r="D70" s="125" t="str">
        <f>IF($A70="","",VLOOKUP($A70,'Annex 2 Designated EHV charges'!$A:$P,7,0))</f>
        <v/>
      </c>
      <c r="E70" s="126" t="str">
        <f>IFERROR(IF(VLOOKUP($A70,'Annex 2 Designated EHV charges'!$A:$P,9,FALSE)=0,"",VLOOKUP($A70,'Annex 2 Designated EHV charges'!$A:$P,9,FALSE)),"")</f>
        <v/>
      </c>
      <c r="F70" s="127" t="str">
        <f>IFERROR(IF(VLOOKUP($A70,'Annex 2 Designated EHV charges'!$A:$P,10,FALSE)=0,"",VLOOKUP($A70,'Annex 2 Designated EHV charges'!$A:$P,10,FALSE)),"")</f>
        <v/>
      </c>
      <c r="G70" s="128" t="str">
        <f>IFERROR(IF(VLOOKUP($A70,'Annex 2 Designated EHV charges'!$A:$P,11,FALSE)=0,"",VLOOKUP($A70,'Annex 2 Designated EHV charges'!$A:$P,11,FALSE)),"")</f>
        <v/>
      </c>
      <c r="H70" s="128" t="str">
        <f>IFERROR(IF(VLOOKUP($A70,'Annex 2 Designated EHV charges'!$A:$P,12,FALSE)=0,"",VLOOKUP($A70,'Annex 2 Designated EHV charges'!$A:$P,12,FALSE)),"")</f>
        <v/>
      </c>
    </row>
    <row r="71" spans="1:8" x14ac:dyDescent="0.25">
      <c r="A71" s="123" t="str">
        <f t="array" ref="A71">IFERROR(INDEX('Annex 2 Designated EHV charges'!$A$10:$A$81, MATCH(0, IF(('Annex 2 Designated EHV charges'!$A$10:$A$81=""),1, COUNTIF(A$4:$A70, 'Annex 2 Designated EHV charges'!$A$10:$A$81)), 0)),"")</f>
        <v/>
      </c>
      <c r="B71" s="105" t="str">
        <f>IF($A71="","",VLOOKUP($A71,'Annex 2 Designated EHV charges'!$A:$P,2,0))</f>
        <v/>
      </c>
      <c r="C71" s="124" t="str">
        <f>IF($A71="","",VLOOKUP($A71,'Annex 2 Designated EHV charges'!$A:$P,3,0))</f>
        <v/>
      </c>
      <c r="D71" s="125" t="str">
        <f>IF($A71="","",VLOOKUP($A71,'Annex 2 Designated EHV charges'!$A:$P,7,0))</f>
        <v/>
      </c>
      <c r="E71" s="126" t="str">
        <f>IFERROR(IF(VLOOKUP($A71,'Annex 2 Designated EHV charges'!$A:$P,9,FALSE)=0,"",VLOOKUP($A71,'Annex 2 Designated EHV charges'!$A:$P,9,FALSE)),"")</f>
        <v/>
      </c>
      <c r="F71" s="127" t="str">
        <f>IFERROR(IF(VLOOKUP($A71,'Annex 2 Designated EHV charges'!$A:$P,10,FALSE)=0,"",VLOOKUP($A71,'Annex 2 Designated EHV charges'!$A:$P,10,FALSE)),"")</f>
        <v/>
      </c>
      <c r="G71" s="128" t="str">
        <f>IFERROR(IF(VLOOKUP($A71,'Annex 2 Designated EHV charges'!$A:$P,11,FALSE)=0,"",VLOOKUP($A71,'Annex 2 Designated EHV charges'!$A:$P,11,FALSE)),"")</f>
        <v/>
      </c>
      <c r="H71" s="128" t="str">
        <f>IFERROR(IF(VLOOKUP($A71,'Annex 2 Designated EHV charges'!$A:$P,12,FALSE)=0,"",VLOOKUP($A71,'Annex 2 Designated EHV charges'!$A:$P,12,FALSE)),"")</f>
        <v/>
      </c>
    </row>
    <row r="72" spans="1:8" x14ac:dyDescent="0.25">
      <c r="A72" s="123" t="str">
        <f t="array" ref="A72">IFERROR(INDEX('Annex 2 Designated EHV charges'!$A$10:$A$81, MATCH(0, IF(('Annex 2 Designated EHV charges'!$A$10:$A$81=""),1, COUNTIF(A$4:$A71, 'Annex 2 Designated EHV charges'!$A$10:$A$81)), 0)),"")</f>
        <v/>
      </c>
      <c r="B72" s="105" t="str">
        <f>IF($A72="","",VLOOKUP($A72,'Annex 2 Designated EHV charges'!$A:$P,2,0))</f>
        <v/>
      </c>
      <c r="C72" s="124" t="str">
        <f>IF($A72="","",VLOOKUP($A72,'Annex 2 Designated EHV charges'!$A:$P,3,0))</f>
        <v/>
      </c>
      <c r="D72" s="125" t="str">
        <f>IF($A72="","",VLOOKUP($A72,'Annex 2 Designated EHV charges'!$A:$P,7,0))</f>
        <v/>
      </c>
      <c r="E72" s="126" t="str">
        <f>IFERROR(IF(VLOOKUP($A72,'Annex 2 Designated EHV charges'!$A:$P,9,FALSE)=0,"",VLOOKUP($A72,'Annex 2 Designated EHV charges'!$A:$P,9,FALSE)),"")</f>
        <v/>
      </c>
      <c r="F72" s="127" t="str">
        <f>IFERROR(IF(VLOOKUP($A72,'Annex 2 Designated EHV charges'!$A:$P,10,FALSE)=0,"",VLOOKUP($A72,'Annex 2 Designated EHV charges'!$A:$P,10,FALSE)),"")</f>
        <v/>
      </c>
      <c r="G72" s="128" t="str">
        <f>IFERROR(IF(VLOOKUP($A72,'Annex 2 Designated EHV charges'!$A:$P,11,FALSE)=0,"",VLOOKUP($A72,'Annex 2 Designated EHV charges'!$A:$P,11,FALSE)),"")</f>
        <v/>
      </c>
      <c r="H72" s="128" t="str">
        <f>IFERROR(IF(VLOOKUP($A72,'Annex 2 Designated EHV charges'!$A:$P,12,FALSE)=0,"",VLOOKUP($A72,'Annex 2 Designated EHV charges'!$A:$P,12,FALSE)),"")</f>
        <v/>
      </c>
    </row>
    <row r="73" spans="1:8" x14ac:dyDescent="0.25">
      <c r="A73" s="123" t="str">
        <f t="array" ref="A73">IFERROR(INDEX('Annex 2 Designated EHV charges'!$A$10:$A$81, MATCH(0, IF(('Annex 2 Designated EHV charges'!$A$10:$A$81=""),1, COUNTIF(A$4:$A72, 'Annex 2 Designated EHV charges'!$A$10:$A$81)), 0)),"")</f>
        <v/>
      </c>
      <c r="B73" s="105" t="str">
        <f>IF($A73="","",VLOOKUP($A73,'Annex 2 Designated EHV charges'!$A:$P,2,0))</f>
        <v/>
      </c>
      <c r="C73" s="124" t="str">
        <f>IF($A73="","",VLOOKUP($A73,'Annex 2 Designated EHV charges'!$A:$P,3,0))</f>
        <v/>
      </c>
      <c r="D73" s="125" t="str">
        <f>IF($A73="","",VLOOKUP($A73,'Annex 2 Designated EHV charges'!$A:$P,7,0))</f>
        <v/>
      </c>
      <c r="E73" s="126" t="str">
        <f>IFERROR(IF(VLOOKUP($A73,'Annex 2 Designated EHV charges'!$A:$P,9,FALSE)=0,"",VLOOKUP($A73,'Annex 2 Designated EHV charges'!$A:$P,9,FALSE)),"")</f>
        <v/>
      </c>
      <c r="F73" s="127" t="str">
        <f>IFERROR(IF(VLOOKUP($A73,'Annex 2 Designated EHV charges'!$A:$P,10,FALSE)=0,"",VLOOKUP($A73,'Annex 2 Designated EHV charges'!$A:$P,10,FALSE)),"")</f>
        <v/>
      </c>
      <c r="G73" s="128" t="str">
        <f>IFERROR(IF(VLOOKUP($A73,'Annex 2 Designated EHV charges'!$A:$P,11,FALSE)=0,"",VLOOKUP($A73,'Annex 2 Designated EHV charges'!$A:$P,11,FALSE)),"")</f>
        <v/>
      </c>
      <c r="H73" s="128" t="str">
        <f>IFERROR(IF(VLOOKUP($A73,'Annex 2 Designated EHV charges'!$A:$P,12,FALSE)=0,"",VLOOKUP($A73,'Annex 2 Designated EHV charges'!$A:$P,12,FALSE)),"")</f>
        <v/>
      </c>
    </row>
    <row r="74" spans="1:8" x14ac:dyDescent="0.25">
      <c r="A74" s="123" t="str">
        <f t="array" ref="A74">IFERROR(INDEX('Annex 2 Designated EHV charges'!$A$10:$A$81, MATCH(0, IF(('Annex 2 Designated EHV charges'!$A$10:$A$81=""),1, COUNTIF(A$4:$A73, 'Annex 2 Designated EHV charges'!$A$10:$A$81)), 0)),"")</f>
        <v/>
      </c>
      <c r="B74" s="105" t="str">
        <f>IF($A74="","",VLOOKUP($A74,'Annex 2 Designated EHV charges'!$A:$P,2,0))</f>
        <v/>
      </c>
      <c r="C74" s="124" t="str">
        <f>IF($A74="","",VLOOKUP($A74,'Annex 2 Designated EHV charges'!$A:$P,3,0))</f>
        <v/>
      </c>
      <c r="D74" s="125" t="str">
        <f>IF($A74="","",VLOOKUP($A74,'Annex 2 Designated EHV charges'!$A:$P,7,0))</f>
        <v/>
      </c>
      <c r="E74" s="126" t="str">
        <f>IFERROR(IF(VLOOKUP($A74,'Annex 2 Designated EHV charges'!$A:$P,9,FALSE)=0,"",VLOOKUP($A74,'Annex 2 Designated EHV charges'!$A:$P,9,FALSE)),"")</f>
        <v/>
      </c>
      <c r="F74" s="127" t="str">
        <f>IFERROR(IF(VLOOKUP($A74,'Annex 2 Designated EHV charges'!$A:$P,10,FALSE)=0,"",VLOOKUP($A74,'Annex 2 Designated EHV charges'!$A:$P,10,FALSE)),"")</f>
        <v/>
      </c>
      <c r="G74" s="128" t="str">
        <f>IFERROR(IF(VLOOKUP($A74,'Annex 2 Designated EHV charges'!$A:$P,11,FALSE)=0,"",VLOOKUP($A74,'Annex 2 Designated EHV charges'!$A:$P,11,FALSE)),"")</f>
        <v/>
      </c>
      <c r="H74" s="128" t="str">
        <f>IFERROR(IF(VLOOKUP($A74,'Annex 2 Designated EHV charges'!$A:$P,12,FALSE)=0,"",VLOOKUP($A74,'Annex 2 Designated EHV charges'!$A:$P,12,FALSE)),"")</f>
        <v/>
      </c>
    </row>
    <row r="75" spans="1:8" x14ac:dyDescent="0.25">
      <c r="A75" s="123" t="str">
        <f t="array" ref="A75">IFERROR(INDEX('Annex 2 Designated EHV charges'!$A$10:$A$81, MATCH(0, IF(('Annex 2 Designated EHV charges'!$A$10:$A$81=""),1, COUNTIF(A$4:$A74, 'Annex 2 Designated EHV charges'!$A$10:$A$81)), 0)),"")</f>
        <v/>
      </c>
      <c r="B75" s="105" t="str">
        <f>IF($A75="","",VLOOKUP($A75,'Annex 2 Designated EHV charges'!$A:$P,2,0))</f>
        <v/>
      </c>
      <c r="C75" s="124" t="str">
        <f>IF($A75="","",VLOOKUP($A75,'Annex 2 Designated EHV charges'!$A:$P,3,0))</f>
        <v/>
      </c>
      <c r="D75" s="125" t="str">
        <f>IF($A75="","",VLOOKUP($A75,'Annex 2 Designated EHV charges'!$A:$P,7,0))</f>
        <v/>
      </c>
      <c r="E75" s="126" t="str">
        <f>IFERROR(IF(VLOOKUP($A75,'Annex 2 Designated EHV charges'!$A:$P,9,FALSE)=0,"",VLOOKUP($A75,'Annex 2 Designated EHV charges'!$A:$P,9,FALSE)),"")</f>
        <v/>
      </c>
      <c r="F75" s="127" t="str">
        <f>IFERROR(IF(VLOOKUP($A75,'Annex 2 Designated EHV charges'!$A:$P,10,FALSE)=0,"",VLOOKUP($A75,'Annex 2 Designated EHV charges'!$A:$P,10,FALSE)),"")</f>
        <v/>
      </c>
      <c r="G75" s="128" t="str">
        <f>IFERROR(IF(VLOOKUP($A75,'Annex 2 Designated EHV charges'!$A:$P,11,FALSE)=0,"",VLOOKUP($A75,'Annex 2 Designated EHV charges'!$A:$P,11,FALSE)),"")</f>
        <v/>
      </c>
      <c r="H75" s="128" t="str">
        <f>IFERROR(IF(VLOOKUP($A75,'Annex 2 Designated EHV charges'!$A:$P,12,FALSE)=0,"",VLOOKUP($A75,'Annex 2 Designated EHV charges'!$A:$P,12,FALSE)),"")</f>
        <v/>
      </c>
    </row>
    <row r="76" spans="1:8" x14ac:dyDescent="0.25">
      <c r="A76" s="123" t="str">
        <f t="array" ref="A76">IFERROR(INDEX('Annex 2 Designated EHV charges'!$A$10:$A$81, MATCH(0, IF(('Annex 2 Designated EHV charges'!$A$10:$A$81=""),1, COUNTIF(A$4:$A75, 'Annex 2 Designated EHV charges'!$A$10:$A$81)), 0)),"")</f>
        <v/>
      </c>
      <c r="B76" s="105" t="str">
        <f>IF($A76="","",VLOOKUP($A76,'Annex 2 Designated EHV charges'!$A:$P,2,0))</f>
        <v/>
      </c>
      <c r="C76" s="124" t="str">
        <f>IF($A76="","",VLOOKUP($A76,'Annex 2 Designated EHV charges'!$A:$P,3,0))</f>
        <v/>
      </c>
      <c r="D76" s="125" t="str">
        <f>IF($A76="","",VLOOKUP($A76,'Annex 2 Designated EHV charges'!$A:$P,7,0))</f>
        <v/>
      </c>
      <c r="E76" s="126" t="str">
        <f>IFERROR(IF(VLOOKUP($A76,'Annex 2 Designated EHV charges'!$A:$P,9,FALSE)=0,"",VLOOKUP($A76,'Annex 2 Designated EHV charges'!$A:$P,9,FALSE)),"")</f>
        <v/>
      </c>
      <c r="F76" s="127" t="str">
        <f>IFERROR(IF(VLOOKUP($A76,'Annex 2 Designated EHV charges'!$A:$P,10,FALSE)=0,"",VLOOKUP($A76,'Annex 2 Designated EHV charges'!$A:$P,10,FALSE)),"")</f>
        <v/>
      </c>
      <c r="G76" s="128" t="str">
        <f>IFERROR(IF(VLOOKUP($A76,'Annex 2 Designated EHV charges'!$A:$P,11,FALSE)=0,"",VLOOKUP($A76,'Annex 2 Designated EHV charges'!$A:$P,11,FALSE)),"")</f>
        <v/>
      </c>
      <c r="H76" s="128" t="str">
        <f>IFERROR(IF(VLOOKUP($A76,'Annex 2 Designated EHV charges'!$A:$P,12,FALSE)=0,"",VLOOKUP($A76,'Annex 2 Designated EHV charges'!$A:$P,12,FALSE)),"")</f>
        <v/>
      </c>
    </row>
  </sheetData>
  <mergeCells count="2">
    <mergeCell ref="A2:H2"/>
    <mergeCell ref="A1:H1"/>
  </mergeCells>
  <pageMargins left="0.39370078740157483" right="0.39370078740157483" top="0.9055118110236221" bottom="0.74803149606299213" header="0.31496062992125984" footer="0.51181102362204722"/>
  <pageSetup paperSize="9" scale="65" fitToHeight="0" orientation="portrait" r:id="rId1"/>
  <headerFooter differentFirst="1" scaleWithDoc="0">
    <oddHeader>&amp;L&amp;"Trebuchet MS,Bold"
Annex 2a&amp;"Trebuchet MS,Regular" - Schedule of Import Charges for use of the Distribution System by Designated EHV Properties (including LDNOs with Designated EHV Properties/end-users).</oddHeader>
    <firstHeader>&amp;L&amp;"Trebuchet MS,Regular"
&amp;"Trebuchet MS,Bold"Annex 2a &amp;"Trebuchet MS,Regular"- Schedule of Import Charges for use of the Distribution System by Designated EHV Properties (including LDNOs with Designated EHV Properties/end-users).</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I50"/>
  <sheetViews>
    <sheetView zoomScale="80" zoomScaleNormal="80" zoomScaleSheetLayoutView="100" workbookViewId="0">
      <selection sqref="A1:H1"/>
    </sheetView>
  </sheetViews>
  <sheetFormatPr defaultColWidth="9.109375" defaultRowHeight="14.4" x14ac:dyDescent="0.35"/>
  <cols>
    <col min="1" max="1" width="14.6640625" style="97" customWidth="1"/>
    <col min="2" max="2" width="8.6640625" style="97" customWidth="1"/>
    <col min="3" max="3" width="15.6640625" style="115" bestFit="1" customWidth="1"/>
    <col min="4" max="4" width="50.6640625" style="115" customWidth="1"/>
    <col min="5" max="5" width="14.6640625" style="116" customWidth="1"/>
    <col min="6" max="7" width="14.6640625" style="117" customWidth="1"/>
    <col min="8" max="8" width="14.6640625" style="97" customWidth="1"/>
    <col min="9" max="9" width="15.5546875" style="97" customWidth="1"/>
    <col min="10" max="16384" width="9.109375" style="97"/>
  </cols>
  <sheetData>
    <row r="1" spans="1:9" x14ac:dyDescent="0.25">
      <c r="A1" s="227" t="s">
        <v>674</v>
      </c>
      <c r="B1" s="227"/>
      <c r="C1" s="227"/>
      <c r="D1" s="227"/>
      <c r="E1" s="227"/>
      <c r="F1" s="227"/>
      <c r="G1" s="227"/>
      <c r="H1" s="227"/>
    </row>
    <row r="2" spans="1:9" s="98" customFormat="1" ht="18" x14ac:dyDescent="0.25">
      <c r="A2" s="232" t="str">
        <f>Overview!B4&amp; " - Effective from "&amp;Overview!D4&amp;" - "&amp;Overview!E4&amp;" Designated EHV export charges"</f>
        <v>Fulcrum Electricity Assets Ltd - GSP_F - Effective from 1 April 2027 - Final Designated EHV export charges</v>
      </c>
      <c r="B2" s="233"/>
      <c r="C2" s="233"/>
      <c r="D2" s="233"/>
      <c r="E2" s="233"/>
      <c r="F2" s="233"/>
      <c r="G2" s="233"/>
      <c r="H2" s="234"/>
    </row>
    <row r="3" spans="1:9" s="99" customFormat="1" ht="18" x14ac:dyDescent="0.25">
      <c r="A3" s="118"/>
      <c r="B3" s="118"/>
      <c r="C3" s="118"/>
      <c r="D3" s="119"/>
      <c r="E3" s="120"/>
      <c r="F3" s="120"/>
      <c r="G3" s="121"/>
      <c r="H3" s="121"/>
      <c r="I3" s="62"/>
    </row>
    <row r="4" spans="1:9" ht="72" x14ac:dyDescent="0.25">
      <c r="A4" s="77" t="s">
        <v>271</v>
      </c>
      <c r="B4" s="100" t="s">
        <v>260</v>
      </c>
      <c r="C4" s="77" t="s">
        <v>262</v>
      </c>
      <c r="D4" s="101" t="s">
        <v>29</v>
      </c>
      <c r="E4" s="101" t="str">
        <f>'Annex 2 Designated EHV charges'!M9</f>
        <v>Export
Super Red
unit charge
(p/kWh)</v>
      </c>
      <c r="F4" s="101" t="str">
        <f>'Annex 2 Designated EHV charges'!N9</f>
        <v>Export
fixed charge
(p/day)</v>
      </c>
      <c r="G4" s="101" t="str">
        <f>'Annex 2 Designated EHV charges'!O9</f>
        <v>Export
capacity charge
(p/kVA/day)</v>
      </c>
      <c r="H4" s="101" t="str">
        <f>'Annex 2 Designated EHV charges'!P9</f>
        <v>Export
exceeded capacity charge
(p/kVA/day)</v>
      </c>
    </row>
    <row r="5" spans="1:9" x14ac:dyDescent="0.25">
      <c r="A5" s="129" t="str">
        <f t="array" ref="A5">IFERROR(INDEX('Annex 2 Designated EHV charges'!$D$10:$D$81, MATCH(0, IF(('Annex 2 Designated EHV charges'!$D$10:$D$81=""),1, COUNTIF(A$4:$A4, 'Annex 2 Designated EHV charges'!$D$10:$D$81)), 0)),"")</f>
        <v/>
      </c>
      <c r="B5" s="105" t="str">
        <f>IF($A5="","",VLOOKUP($A5,'Annex 2 Designated EHV charges'!$D:$P,2,0))</f>
        <v/>
      </c>
      <c r="C5" s="124" t="str">
        <f>IF($A5="","",VLOOKUP($A5,'Annex 2 Designated EHV charges'!$D:$P,3,0))</f>
        <v/>
      </c>
      <c r="D5" s="125" t="str">
        <f>IF($A5="","",VLOOKUP($A5,'Annex 2 Designated EHV charges'!$D:$P,4,0))</f>
        <v/>
      </c>
      <c r="E5" s="130" t="str">
        <f>IFERROR(IF(VLOOKUP($A5,'Annex 2 Designated EHV charges'!$D:$P,10,FALSE)=0,0,VLOOKUP($A5,'Annex 2 Designated EHV charges'!$D:$P,10,FALSE)),"")</f>
        <v/>
      </c>
      <c r="F5" s="131" t="str">
        <f>IFERROR(IF(VLOOKUP($A5,'Annex 2 Designated EHV charges'!$D:$P,11,FALSE)=0,0,VLOOKUP($A5,'Annex 2 Designated EHV charges'!$D:$P,11,FALSE)),"")</f>
        <v/>
      </c>
      <c r="G5" s="132" t="str">
        <f>IFERROR(IF(VLOOKUP($A5,'Annex 2 Designated EHV charges'!$D:$P,12,FALSE)=0,0,VLOOKUP($A5,'Annex 2 Designated EHV charges'!$D:$P,12,FALSE)),"")</f>
        <v/>
      </c>
      <c r="H5" s="132" t="str">
        <f>IFERROR(IF(VLOOKUP($A5,'Annex 2 Designated EHV charges'!$D:$P,13,FALSE)=0,0,VLOOKUP($A5,'Annex 2 Designated EHV charges'!$D:$P,13,FALSE)),"")</f>
        <v/>
      </c>
    </row>
    <row r="6" spans="1:9" x14ac:dyDescent="0.25">
      <c r="A6" s="129" t="str">
        <f t="array" ref="A6">IFERROR(INDEX('Annex 2 Designated EHV charges'!$D$10:$D$81, MATCH(0, IF(('Annex 2 Designated EHV charges'!$D$10:$D$81=""),1, COUNTIF(A$4:$A5, 'Annex 2 Designated EHV charges'!$D$10:$D$81)), 0)),"")</f>
        <v/>
      </c>
      <c r="B6" s="105" t="str">
        <f>IF($A6="","",VLOOKUP($A6,'Annex 2 Designated EHV charges'!$D:$P,2,0))</f>
        <v/>
      </c>
      <c r="C6" s="124" t="str">
        <f>IF($A6="","",VLOOKUP($A6,'Annex 2 Designated EHV charges'!$D:$P,3,0))</f>
        <v/>
      </c>
      <c r="D6" s="125" t="str">
        <f>IF($A6="","",VLOOKUP($A6,'Annex 2 Designated EHV charges'!$D:$P,4,0))</f>
        <v/>
      </c>
      <c r="E6" s="130" t="str">
        <f>IFERROR(IF(VLOOKUP($A6,'Annex 2 Designated EHV charges'!$D:$P,10,FALSE)=0,0,VLOOKUP($A6,'Annex 2 Designated EHV charges'!$D:$P,10,FALSE)),"")</f>
        <v/>
      </c>
      <c r="F6" s="131" t="str">
        <f>IFERROR(IF(VLOOKUP($A6,'Annex 2 Designated EHV charges'!$D:$P,11,FALSE)=0,0,VLOOKUP($A6,'Annex 2 Designated EHV charges'!$D:$P,11,FALSE)),"")</f>
        <v/>
      </c>
      <c r="G6" s="132" t="str">
        <f>IFERROR(IF(VLOOKUP($A6,'Annex 2 Designated EHV charges'!$D:$P,12,FALSE)=0,0,VLOOKUP($A6,'Annex 2 Designated EHV charges'!$D:$P,12,FALSE)),"")</f>
        <v/>
      </c>
      <c r="H6" s="132" t="str">
        <f>IFERROR(IF(VLOOKUP($A6,'Annex 2 Designated EHV charges'!$D:$P,13,FALSE)=0,0,VLOOKUP($A6,'Annex 2 Designated EHV charges'!$D:$P,13,FALSE)),"")</f>
        <v/>
      </c>
    </row>
    <row r="7" spans="1:9" x14ac:dyDescent="0.25">
      <c r="A7" s="129" t="str">
        <f t="array" ref="A7">IFERROR(INDEX('Annex 2 Designated EHV charges'!$D$10:$D$81, MATCH(0, IF(('Annex 2 Designated EHV charges'!$D$10:$D$81=""),1, COUNTIF(A$4:$A6, 'Annex 2 Designated EHV charges'!$D$10:$D$81)), 0)),"")</f>
        <v/>
      </c>
      <c r="B7" s="105" t="str">
        <f>IF($A7="","",VLOOKUP($A7,'Annex 2 Designated EHV charges'!$D:$P,2,0))</f>
        <v/>
      </c>
      <c r="C7" s="124" t="str">
        <f>IF($A7="","",VLOOKUP($A7,'Annex 2 Designated EHV charges'!$D:$P,3,0))</f>
        <v/>
      </c>
      <c r="D7" s="125" t="str">
        <f>IF($A7="","",VLOOKUP($A7,'Annex 2 Designated EHV charges'!$D:$P,4,0))</f>
        <v/>
      </c>
      <c r="E7" s="130" t="str">
        <f>IFERROR(IF(VLOOKUP($A7,'Annex 2 Designated EHV charges'!$D:$P,10,FALSE)=0,0,VLOOKUP($A7,'Annex 2 Designated EHV charges'!$D:$P,10,FALSE)),"")</f>
        <v/>
      </c>
      <c r="F7" s="131" t="str">
        <f>IFERROR(IF(VLOOKUP($A7,'Annex 2 Designated EHV charges'!$D:$P,11,FALSE)=0,0,VLOOKUP($A7,'Annex 2 Designated EHV charges'!$D:$P,11,FALSE)),"")</f>
        <v/>
      </c>
      <c r="G7" s="132" t="str">
        <f>IFERROR(IF(VLOOKUP($A7,'Annex 2 Designated EHV charges'!$D:$P,12,FALSE)=0,0,VLOOKUP($A7,'Annex 2 Designated EHV charges'!$D:$P,12,FALSE)),"")</f>
        <v/>
      </c>
      <c r="H7" s="132" t="str">
        <f>IFERROR(IF(VLOOKUP($A7,'Annex 2 Designated EHV charges'!$D:$P,13,FALSE)=0,0,VLOOKUP($A7,'Annex 2 Designated EHV charges'!$D:$P,13,FALSE)),"")</f>
        <v/>
      </c>
    </row>
    <row r="8" spans="1:9" x14ac:dyDescent="0.25">
      <c r="A8" s="129" t="str">
        <f t="array" ref="A8">IFERROR(INDEX('Annex 2 Designated EHV charges'!$D$10:$D$81, MATCH(0, IF(('Annex 2 Designated EHV charges'!$D$10:$D$81=""),1, COUNTIF(A$4:$A7, 'Annex 2 Designated EHV charges'!$D$10:$D$81)), 0)),"")</f>
        <v/>
      </c>
      <c r="B8" s="105" t="str">
        <f>IF($A8="","",VLOOKUP($A8,'Annex 2 Designated EHV charges'!$D:$P,2,0))</f>
        <v/>
      </c>
      <c r="C8" s="124" t="str">
        <f>IF($A8="","",VLOOKUP($A8,'Annex 2 Designated EHV charges'!$D:$P,3,0))</f>
        <v/>
      </c>
      <c r="D8" s="125" t="str">
        <f>IF($A8="","",VLOOKUP($A8,'Annex 2 Designated EHV charges'!$D:$P,4,0))</f>
        <v/>
      </c>
      <c r="E8" s="130" t="str">
        <f>IFERROR(IF(VLOOKUP($A8,'Annex 2 Designated EHV charges'!$D:$P,10,FALSE)=0,0,VLOOKUP($A8,'Annex 2 Designated EHV charges'!$D:$P,10,FALSE)),"")</f>
        <v/>
      </c>
      <c r="F8" s="131" t="str">
        <f>IFERROR(IF(VLOOKUP($A8,'Annex 2 Designated EHV charges'!$D:$P,11,FALSE)=0,0,VLOOKUP($A8,'Annex 2 Designated EHV charges'!$D:$P,11,FALSE)),"")</f>
        <v/>
      </c>
      <c r="G8" s="132" t="str">
        <f>IFERROR(IF(VLOOKUP($A8,'Annex 2 Designated EHV charges'!$D:$P,12,FALSE)=0,0,VLOOKUP($A8,'Annex 2 Designated EHV charges'!$D:$P,12,FALSE)),"")</f>
        <v/>
      </c>
      <c r="H8" s="132" t="str">
        <f>IFERROR(IF(VLOOKUP($A8,'Annex 2 Designated EHV charges'!$D:$P,13,FALSE)=0,0,VLOOKUP($A8,'Annex 2 Designated EHV charges'!$D:$P,13,FALSE)),"")</f>
        <v/>
      </c>
    </row>
    <row r="9" spans="1:9" x14ac:dyDescent="0.25">
      <c r="A9" s="129" t="str">
        <f t="array" ref="A9">IFERROR(INDEX('Annex 2 Designated EHV charges'!$D$10:$D$81, MATCH(0, IF(('Annex 2 Designated EHV charges'!$D$10:$D$81=""),1, COUNTIF(A$4:$A8, 'Annex 2 Designated EHV charges'!$D$10:$D$81)), 0)),"")</f>
        <v/>
      </c>
      <c r="B9" s="105" t="str">
        <f>IF($A9="","",VLOOKUP($A9,'Annex 2 Designated EHV charges'!$D:$P,2,0))</f>
        <v/>
      </c>
      <c r="C9" s="124" t="str">
        <f>IF($A9="","",VLOOKUP($A9,'Annex 2 Designated EHV charges'!$D:$P,3,0))</f>
        <v/>
      </c>
      <c r="D9" s="125" t="str">
        <f>IF($A9="","",VLOOKUP($A9,'Annex 2 Designated EHV charges'!$D:$P,4,0))</f>
        <v/>
      </c>
      <c r="E9" s="130" t="str">
        <f>IFERROR(IF(VLOOKUP($A9,'Annex 2 Designated EHV charges'!$D:$P,10,FALSE)=0,0,VLOOKUP($A9,'Annex 2 Designated EHV charges'!$D:$P,10,FALSE)),"")</f>
        <v/>
      </c>
      <c r="F9" s="131" t="str">
        <f>IFERROR(IF(VLOOKUP($A9,'Annex 2 Designated EHV charges'!$D:$P,11,FALSE)=0,0,VLOOKUP($A9,'Annex 2 Designated EHV charges'!$D:$P,11,FALSE)),"")</f>
        <v/>
      </c>
      <c r="G9" s="132" t="str">
        <f>IFERROR(IF(VLOOKUP($A9,'Annex 2 Designated EHV charges'!$D:$P,12,FALSE)=0,0,VLOOKUP($A9,'Annex 2 Designated EHV charges'!$D:$P,12,FALSE)),"")</f>
        <v/>
      </c>
      <c r="H9" s="132" t="str">
        <f>IFERROR(IF(VLOOKUP($A9,'Annex 2 Designated EHV charges'!$D:$P,13,FALSE)=0,0,VLOOKUP($A9,'Annex 2 Designated EHV charges'!$D:$P,13,FALSE)),"")</f>
        <v/>
      </c>
    </row>
    <row r="10" spans="1:9" x14ac:dyDescent="0.25">
      <c r="A10" s="129" t="str">
        <f t="array" ref="A10">IFERROR(INDEX('Annex 2 Designated EHV charges'!$D$10:$D$81, MATCH(0, IF(('Annex 2 Designated EHV charges'!$D$10:$D$81=""),1, COUNTIF(A$4:$A9, 'Annex 2 Designated EHV charges'!$D$10:$D$81)), 0)),"")</f>
        <v/>
      </c>
      <c r="B10" s="105" t="str">
        <f>IF($A10="","",VLOOKUP($A10,'Annex 2 Designated EHV charges'!$D:$P,2,0))</f>
        <v/>
      </c>
      <c r="C10" s="124" t="str">
        <f>IF($A10="","",VLOOKUP($A10,'Annex 2 Designated EHV charges'!$D:$P,3,0))</f>
        <v/>
      </c>
      <c r="D10" s="125" t="str">
        <f>IF($A10="","",VLOOKUP($A10,'Annex 2 Designated EHV charges'!$D:$P,4,0))</f>
        <v/>
      </c>
      <c r="E10" s="130" t="str">
        <f>IFERROR(IF(VLOOKUP($A10,'Annex 2 Designated EHV charges'!$D:$P,10,FALSE)=0,0,VLOOKUP($A10,'Annex 2 Designated EHV charges'!$D:$P,10,FALSE)),"")</f>
        <v/>
      </c>
      <c r="F10" s="131" t="str">
        <f>IFERROR(IF(VLOOKUP($A10,'Annex 2 Designated EHV charges'!$D:$P,11,FALSE)=0,0,VLOOKUP($A10,'Annex 2 Designated EHV charges'!$D:$P,11,FALSE)),"")</f>
        <v/>
      </c>
      <c r="G10" s="132" t="str">
        <f>IFERROR(IF(VLOOKUP($A10,'Annex 2 Designated EHV charges'!$D:$P,12,FALSE)=0,0,VLOOKUP($A10,'Annex 2 Designated EHV charges'!$D:$P,12,FALSE)),"")</f>
        <v/>
      </c>
      <c r="H10" s="132" t="str">
        <f>IFERROR(IF(VLOOKUP($A10,'Annex 2 Designated EHV charges'!$D:$P,13,FALSE)=0,0,VLOOKUP($A10,'Annex 2 Designated EHV charges'!$D:$P,13,FALSE)),"")</f>
        <v/>
      </c>
    </row>
    <row r="11" spans="1:9" x14ac:dyDescent="0.25">
      <c r="A11" s="129" t="str">
        <f t="array" ref="A11">IFERROR(INDEX('Annex 2 Designated EHV charges'!$D$10:$D$81, MATCH(0, IF(('Annex 2 Designated EHV charges'!$D$10:$D$81=""),1, COUNTIF(A$4:$A10, 'Annex 2 Designated EHV charges'!$D$10:$D$81)), 0)),"")</f>
        <v/>
      </c>
      <c r="B11" s="105" t="str">
        <f>IF($A11="","",VLOOKUP($A11,'Annex 2 Designated EHV charges'!$D:$P,2,0))</f>
        <v/>
      </c>
      <c r="C11" s="124" t="str">
        <f>IF($A11="","",VLOOKUP($A11,'Annex 2 Designated EHV charges'!$D:$P,3,0))</f>
        <v/>
      </c>
      <c r="D11" s="125" t="str">
        <f>IF($A11="","",VLOOKUP($A11,'Annex 2 Designated EHV charges'!$D:$P,4,0))</f>
        <v/>
      </c>
      <c r="E11" s="130" t="str">
        <f>IFERROR(IF(VLOOKUP($A11,'Annex 2 Designated EHV charges'!$D:$P,10,FALSE)=0,0,VLOOKUP($A11,'Annex 2 Designated EHV charges'!$D:$P,10,FALSE)),"")</f>
        <v/>
      </c>
      <c r="F11" s="131" t="str">
        <f>IFERROR(IF(VLOOKUP($A11,'Annex 2 Designated EHV charges'!$D:$P,11,FALSE)=0,0,VLOOKUP($A11,'Annex 2 Designated EHV charges'!$D:$P,11,FALSE)),"")</f>
        <v/>
      </c>
      <c r="G11" s="132" t="str">
        <f>IFERROR(IF(VLOOKUP($A11,'Annex 2 Designated EHV charges'!$D:$P,12,FALSE)=0,0,VLOOKUP($A11,'Annex 2 Designated EHV charges'!$D:$P,12,FALSE)),"")</f>
        <v/>
      </c>
      <c r="H11" s="132" t="str">
        <f>IFERROR(IF(VLOOKUP($A11,'Annex 2 Designated EHV charges'!$D:$P,13,FALSE)=0,0,VLOOKUP($A11,'Annex 2 Designated EHV charges'!$D:$P,13,FALSE)),"")</f>
        <v/>
      </c>
    </row>
    <row r="12" spans="1:9" x14ac:dyDescent="0.25">
      <c r="A12" s="129" t="str">
        <f t="array" ref="A12">IFERROR(INDEX('Annex 2 Designated EHV charges'!$D$10:$D$81, MATCH(0, IF(('Annex 2 Designated EHV charges'!$D$10:$D$81=""),1, COUNTIF(A$4:$A11, 'Annex 2 Designated EHV charges'!$D$10:$D$81)), 0)),"")</f>
        <v/>
      </c>
      <c r="B12" s="105" t="str">
        <f>IF($A12="","",VLOOKUP($A12,'Annex 2 Designated EHV charges'!$D:$P,2,0))</f>
        <v/>
      </c>
      <c r="C12" s="124" t="str">
        <f>IF($A12="","",VLOOKUP($A12,'Annex 2 Designated EHV charges'!$D:$P,3,0))</f>
        <v/>
      </c>
      <c r="D12" s="125" t="str">
        <f>IF($A12="","",VLOOKUP($A12,'Annex 2 Designated EHV charges'!$D:$P,4,0))</f>
        <v/>
      </c>
      <c r="E12" s="130" t="str">
        <f>IFERROR(IF(VLOOKUP($A12,'Annex 2 Designated EHV charges'!$D:$P,10,FALSE)=0,0,VLOOKUP($A12,'Annex 2 Designated EHV charges'!$D:$P,10,FALSE)),"")</f>
        <v/>
      </c>
      <c r="F12" s="131" t="str">
        <f>IFERROR(IF(VLOOKUP($A12,'Annex 2 Designated EHV charges'!$D:$P,11,FALSE)=0,0,VLOOKUP($A12,'Annex 2 Designated EHV charges'!$D:$P,11,FALSE)),"")</f>
        <v/>
      </c>
      <c r="G12" s="132" t="str">
        <f>IFERROR(IF(VLOOKUP($A12,'Annex 2 Designated EHV charges'!$D:$P,12,FALSE)=0,0,VLOOKUP($A12,'Annex 2 Designated EHV charges'!$D:$P,12,FALSE)),"")</f>
        <v/>
      </c>
      <c r="H12" s="132" t="str">
        <f>IFERROR(IF(VLOOKUP($A12,'Annex 2 Designated EHV charges'!$D:$P,13,FALSE)=0,0,VLOOKUP($A12,'Annex 2 Designated EHV charges'!$D:$P,13,FALSE)),"")</f>
        <v/>
      </c>
    </row>
    <row r="13" spans="1:9" x14ac:dyDescent="0.25">
      <c r="A13" s="129" t="str">
        <f t="array" ref="A13">IFERROR(INDEX('Annex 2 Designated EHV charges'!$D$10:$D$81, MATCH(0, IF(('Annex 2 Designated EHV charges'!$D$10:$D$81=""),1, COUNTIF(A$4:$A12, 'Annex 2 Designated EHV charges'!$D$10:$D$81)), 0)),"")</f>
        <v/>
      </c>
      <c r="B13" s="105" t="str">
        <f>IF($A13="","",VLOOKUP($A13,'Annex 2 Designated EHV charges'!$D:$P,2,0))</f>
        <v/>
      </c>
      <c r="C13" s="124" t="str">
        <f>IF($A13="","",VLOOKUP($A13,'Annex 2 Designated EHV charges'!$D:$P,3,0))</f>
        <v/>
      </c>
      <c r="D13" s="125" t="str">
        <f>IF($A13="","",VLOOKUP($A13,'Annex 2 Designated EHV charges'!$D:$P,4,0))</f>
        <v/>
      </c>
      <c r="E13" s="130" t="str">
        <f>IFERROR(IF(VLOOKUP($A13,'Annex 2 Designated EHV charges'!$D:$P,10,FALSE)=0,0,VLOOKUP($A13,'Annex 2 Designated EHV charges'!$D:$P,10,FALSE)),"")</f>
        <v/>
      </c>
      <c r="F13" s="131" t="str">
        <f>IFERROR(IF(VLOOKUP($A13,'Annex 2 Designated EHV charges'!$D:$P,11,FALSE)=0,0,VLOOKUP($A13,'Annex 2 Designated EHV charges'!$D:$P,11,FALSE)),"")</f>
        <v/>
      </c>
      <c r="G13" s="132" t="str">
        <f>IFERROR(IF(VLOOKUP($A13,'Annex 2 Designated EHV charges'!$D:$P,12,FALSE)=0,0,VLOOKUP($A13,'Annex 2 Designated EHV charges'!$D:$P,12,FALSE)),"")</f>
        <v/>
      </c>
      <c r="H13" s="132" t="str">
        <f>IFERROR(IF(VLOOKUP($A13,'Annex 2 Designated EHV charges'!$D:$P,13,FALSE)=0,0,VLOOKUP($A13,'Annex 2 Designated EHV charges'!$D:$P,13,FALSE)),"")</f>
        <v/>
      </c>
    </row>
    <row r="14" spans="1:9" x14ac:dyDescent="0.25">
      <c r="A14" s="129" t="str">
        <f t="array" ref="A14">IFERROR(INDEX('Annex 2 Designated EHV charges'!$D$10:$D$81, MATCH(0, IF(('Annex 2 Designated EHV charges'!$D$10:$D$81=""),1, COUNTIF(A$4:$A13, 'Annex 2 Designated EHV charges'!$D$10:$D$81)), 0)),"")</f>
        <v/>
      </c>
      <c r="B14" s="105" t="str">
        <f>IF($A14="","",VLOOKUP($A14,'Annex 2 Designated EHV charges'!$D:$P,2,0))</f>
        <v/>
      </c>
      <c r="C14" s="124" t="str">
        <f>IF($A14="","",VLOOKUP($A14,'Annex 2 Designated EHV charges'!$D:$P,3,0))</f>
        <v/>
      </c>
      <c r="D14" s="125" t="str">
        <f>IF($A14="","",VLOOKUP($A14,'Annex 2 Designated EHV charges'!$D:$P,4,0))</f>
        <v/>
      </c>
      <c r="E14" s="130" t="str">
        <f>IFERROR(IF(VLOOKUP($A14,'Annex 2 Designated EHV charges'!$D:$P,10,FALSE)=0,0,VLOOKUP($A14,'Annex 2 Designated EHV charges'!$D:$P,10,FALSE)),"")</f>
        <v/>
      </c>
      <c r="F14" s="131" t="str">
        <f>IFERROR(IF(VLOOKUP($A14,'Annex 2 Designated EHV charges'!$D:$P,11,FALSE)=0,0,VLOOKUP($A14,'Annex 2 Designated EHV charges'!$D:$P,11,FALSE)),"")</f>
        <v/>
      </c>
      <c r="G14" s="132" t="str">
        <f>IFERROR(IF(VLOOKUP($A14,'Annex 2 Designated EHV charges'!$D:$P,12,FALSE)=0,0,VLOOKUP($A14,'Annex 2 Designated EHV charges'!$D:$P,12,FALSE)),"")</f>
        <v/>
      </c>
      <c r="H14" s="132" t="str">
        <f>IFERROR(IF(VLOOKUP($A14,'Annex 2 Designated EHV charges'!$D:$P,13,FALSE)=0,0,VLOOKUP($A14,'Annex 2 Designated EHV charges'!$D:$P,13,FALSE)),"")</f>
        <v/>
      </c>
    </row>
    <row r="15" spans="1:9" x14ac:dyDescent="0.25">
      <c r="A15" s="129" t="str">
        <f t="array" ref="A15">IFERROR(INDEX('Annex 2 Designated EHV charges'!$D$10:$D$81, MATCH(0, IF(('Annex 2 Designated EHV charges'!$D$10:$D$81=""),1, COUNTIF(A$4:$A14, 'Annex 2 Designated EHV charges'!$D$10:$D$81)), 0)),"")</f>
        <v/>
      </c>
      <c r="B15" s="105" t="str">
        <f>IF($A15="","",VLOOKUP($A15,'Annex 2 Designated EHV charges'!$D:$P,2,0))</f>
        <v/>
      </c>
      <c r="C15" s="124" t="str">
        <f>IF($A15="","",VLOOKUP($A15,'Annex 2 Designated EHV charges'!$D:$P,3,0))</f>
        <v/>
      </c>
      <c r="D15" s="125" t="str">
        <f>IF($A15="","",VLOOKUP($A15,'Annex 2 Designated EHV charges'!$D:$P,4,0))</f>
        <v/>
      </c>
      <c r="E15" s="130" t="str">
        <f>IFERROR(IF(VLOOKUP($A15,'Annex 2 Designated EHV charges'!$D:$P,10,FALSE)=0,0,VLOOKUP($A15,'Annex 2 Designated EHV charges'!$D:$P,10,FALSE)),"")</f>
        <v/>
      </c>
      <c r="F15" s="131" t="str">
        <f>IFERROR(IF(VLOOKUP($A15,'Annex 2 Designated EHV charges'!$D:$P,11,FALSE)=0,0,VLOOKUP($A15,'Annex 2 Designated EHV charges'!$D:$P,11,FALSE)),"")</f>
        <v/>
      </c>
      <c r="G15" s="132" t="str">
        <f>IFERROR(IF(VLOOKUP($A15,'Annex 2 Designated EHV charges'!$D:$P,12,FALSE)=0,0,VLOOKUP($A15,'Annex 2 Designated EHV charges'!$D:$P,12,FALSE)),"")</f>
        <v/>
      </c>
      <c r="H15" s="132" t="str">
        <f>IFERROR(IF(VLOOKUP($A15,'Annex 2 Designated EHV charges'!$D:$P,13,FALSE)=0,0,VLOOKUP($A15,'Annex 2 Designated EHV charges'!$D:$P,13,FALSE)),"")</f>
        <v/>
      </c>
    </row>
    <row r="16" spans="1:9" x14ac:dyDescent="0.25">
      <c r="A16" s="129" t="str">
        <f t="array" ref="A16">IFERROR(INDEX('Annex 2 Designated EHV charges'!$D$10:$D$81, MATCH(0, IF(('Annex 2 Designated EHV charges'!$D$10:$D$81=""),1, COUNTIF(A$4:$A15, 'Annex 2 Designated EHV charges'!$D$10:$D$81)), 0)),"")</f>
        <v/>
      </c>
      <c r="B16" s="105" t="str">
        <f>IF($A16="","",VLOOKUP($A16,'Annex 2 Designated EHV charges'!$D:$P,2,0))</f>
        <v/>
      </c>
      <c r="C16" s="124" t="str">
        <f>IF($A16="","",VLOOKUP($A16,'Annex 2 Designated EHV charges'!$D:$P,3,0))</f>
        <v/>
      </c>
      <c r="D16" s="125" t="str">
        <f>IF($A16="","",VLOOKUP($A16,'Annex 2 Designated EHV charges'!$D:$P,4,0))</f>
        <v/>
      </c>
      <c r="E16" s="130" t="str">
        <f>IFERROR(IF(VLOOKUP($A16,'Annex 2 Designated EHV charges'!$D:$P,10,FALSE)=0,0,VLOOKUP($A16,'Annex 2 Designated EHV charges'!$D:$P,10,FALSE)),"")</f>
        <v/>
      </c>
      <c r="F16" s="131" t="str">
        <f>IFERROR(IF(VLOOKUP($A16,'Annex 2 Designated EHV charges'!$D:$P,11,FALSE)=0,0,VLOOKUP($A16,'Annex 2 Designated EHV charges'!$D:$P,11,FALSE)),"")</f>
        <v/>
      </c>
      <c r="G16" s="132" t="str">
        <f>IFERROR(IF(VLOOKUP($A16,'Annex 2 Designated EHV charges'!$D:$P,12,FALSE)=0,0,VLOOKUP($A16,'Annex 2 Designated EHV charges'!$D:$P,12,FALSE)),"")</f>
        <v/>
      </c>
      <c r="H16" s="132" t="str">
        <f>IFERROR(IF(VLOOKUP($A16,'Annex 2 Designated EHV charges'!$D:$P,13,FALSE)=0,0,VLOOKUP($A16,'Annex 2 Designated EHV charges'!$D:$P,13,FALSE)),"")</f>
        <v/>
      </c>
    </row>
    <row r="17" spans="1:8" x14ac:dyDescent="0.25">
      <c r="A17" s="129" t="str">
        <f t="array" ref="A17">IFERROR(INDEX('Annex 2 Designated EHV charges'!$D$10:$D$81, MATCH(0, IF(('Annex 2 Designated EHV charges'!$D$10:$D$81=""),1, COUNTIF(A$4:$A16, 'Annex 2 Designated EHV charges'!$D$10:$D$81)), 0)),"")</f>
        <v/>
      </c>
      <c r="B17" s="105" t="str">
        <f>IF($A17="","",VLOOKUP($A17,'Annex 2 Designated EHV charges'!$D:$P,2,0))</f>
        <v/>
      </c>
      <c r="C17" s="124" t="str">
        <f>IF($A17="","",VLOOKUP($A17,'Annex 2 Designated EHV charges'!$D:$P,3,0))</f>
        <v/>
      </c>
      <c r="D17" s="125" t="str">
        <f>IF($A17="","",VLOOKUP($A17,'Annex 2 Designated EHV charges'!$D:$P,4,0))</f>
        <v/>
      </c>
      <c r="E17" s="130" t="str">
        <f>IFERROR(IF(VLOOKUP($A17,'Annex 2 Designated EHV charges'!$D:$P,10,FALSE)=0,0,VLOOKUP($A17,'Annex 2 Designated EHV charges'!$D:$P,10,FALSE)),"")</f>
        <v/>
      </c>
      <c r="F17" s="131" t="str">
        <f>IFERROR(IF(VLOOKUP($A17,'Annex 2 Designated EHV charges'!$D:$P,11,FALSE)=0,0,VLOOKUP($A17,'Annex 2 Designated EHV charges'!$D:$P,11,FALSE)),"")</f>
        <v/>
      </c>
      <c r="G17" s="132" t="str">
        <f>IFERROR(IF(VLOOKUP($A17,'Annex 2 Designated EHV charges'!$D:$P,12,FALSE)=0,0,VLOOKUP($A17,'Annex 2 Designated EHV charges'!$D:$P,12,FALSE)),"")</f>
        <v/>
      </c>
      <c r="H17" s="132" t="str">
        <f>IFERROR(IF(VLOOKUP($A17,'Annex 2 Designated EHV charges'!$D:$P,13,FALSE)=0,0,VLOOKUP($A17,'Annex 2 Designated EHV charges'!$D:$P,13,FALSE)),"")</f>
        <v/>
      </c>
    </row>
    <row r="18" spans="1:8" x14ac:dyDescent="0.25">
      <c r="A18" s="129" t="str">
        <f t="array" ref="A18">IFERROR(INDEX('Annex 2 Designated EHV charges'!$D$10:$D$81, MATCH(0, IF(('Annex 2 Designated EHV charges'!$D$10:$D$81=""),1, COUNTIF(A$4:$A17, 'Annex 2 Designated EHV charges'!$D$10:$D$81)), 0)),"")</f>
        <v/>
      </c>
      <c r="B18" s="105" t="str">
        <f>IF($A18="","",VLOOKUP($A18,'Annex 2 Designated EHV charges'!$D:$P,2,0))</f>
        <v/>
      </c>
      <c r="C18" s="124" t="str">
        <f>IF($A18="","",VLOOKUP($A18,'Annex 2 Designated EHV charges'!$D:$P,3,0))</f>
        <v/>
      </c>
      <c r="D18" s="125" t="str">
        <f>IF($A18="","",VLOOKUP($A18,'Annex 2 Designated EHV charges'!$D:$P,4,0))</f>
        <v/>
      </c>
      <c r="E18" s="130" t="str">
        <f>IFERROR(IF(VLOOKUP($A18,'Annex 2 Designated EHV charges'!$D:$P,10,FALSE)=0,0,VLOOKUP($A18,'Annex 2 Designated EHV charges'!$D:$P,10,FALSE)),"")</f>
        <v/>
      </c>
      <c r="F18" s="131" t="str">
        <f>IFERROR(IF(VLOOKUP($A18,'Annex 2 Designated EHV charges'!$D:$P,11,FALSE)=0,0,VLOOKUP($A18,'Annex 2 Designated EHV charges'!$D:$P,11,FALSE)),"")</f>
        <v/>
      </c>
      <c r="G18" s="132" t="str">
        <f>IFERROR(IF(VLOOKUP($A18,'Annex 2 Designated EHV charges'!$D:$P,12,FALSE)=0,0,VLOOKUP($A18,'Annex 2 Designated EHV charges'!$D:$P,12,FALSE)),"")</f>
        <v/>
      </c>
      <c r="H18" s="132" t="str">
        <f>IFERROR(IF(VLOOKUP($A18,'Annex 2 Designated EHV charges'!$D:$P,13,FALSE)=0,0,VLOOKUP($A18,'Annex 2 Designated EHV charges'!$D:$P,13,FALSE)),"")</f>
        <v/>
      </c>
    </row>
    <row r="19" spans="1:8" x14ac:dyDescent="0.25">
      <c r="A19" s="129" t="str">
        <f t="array" ref="A19">IFERROR(INDEX('Annex 2 Designated EHV charges'!$D$10:$D$81, MATCH(0, IF(('Annex 2 Designated EHV charges'!$D$10:$D$81=""),1, COUNTIF(A$4:$A18, 'Annex 2 Designated EHV charges'!$D$10:$D$81)), 0)),"")</f>
        <v/>
      </c>
      <c r="B19" s="105" t="str">
        <f>IF($A19="","",VLOOKUP($A19,'Annex 2 Designated EHV charges'!$D:$P,2,0))</f>
        <v/>
      </c>
      <c r="C19" s="124" t="str">
        <f>IF($A19="","",VLOOKUP($A19,'Annex 2 Designated EHV charges'!$D:$P,3,0))</f>
        <v/>
      </c>
      <c r="D19" s="125" t="str">
        <f>IF($A19="","",VLOOKUP($A19,'Annex 2 Designated EHV charges'!$D:$P,4,0))</f>
        <v/>
      </c>
      <c r="E19" s="130" t="str">
        <f>IFERROR(IF(VLOOKUP($A19,'Annex 2 Designated EHV charges'!$D:$P,10,FALSE)=0,0,VLOOKUP($A19,'Annex 2 Designated EHV charges'!$D:$P,10,FALSE)),"")</f>
        <v/>
      </c>
      <c r="F19" s="131" t="str">
        <f>IFERROR(IF(VLOOKUP($A19,'Annex 2 Designated EHV charges'!$D:$P,11,FALSE)=0,0,VLOOKUP($A19,'Annex 2 Designated EHV charges'!$D:$P,11,FALSE)),"")</f>
        <v/>
      </c>
      <c r="G19" s="132" t="str">
        <f>IFERROR(IF(VLOOKUP($A19,'Annex 2 Designated EHV charges'!$D:$P,12,FALSE)=0,0,VLOOKUP($A19,'Annex 2 Designated EHV charges'!$D:$P,12,FALSE)),"")</f>
        <v/>
      </c>
      <c r="H19" s="132" t="str">
        <f>IFERROR(IF(VLOOKUP($A19,'Annex 2 Designated EHV charges'!$D:$P,13,FALSE)=0,0,VLOOKUP($A19,'Annex 2 Designated EHV charges'!$D:$P,13,FALSE)),"")</f>
        <v/>
      </c>
    </row>
    <row r="20" spans="1:8" x14ac:dyDescent="0.25">
      <c r="A20" s="129" t="str">
        <f t="array" ref="A20">IFERROR(INDEX('Annex 2 Designated EHV charges'!$D$10:$D$81, MATCH(0, IF(('Annex 2 Designated EHV charges'!$D$10:$D$81=""),1, COUNTIF(A$4:$A19, 'Annex 2 Designated EHV charges'!$D$10:$D$81)), 0)),"")</f>
        <v/>
      </c>
      <c r="B20" s="105" t="str">
        <f>IF($A20="","",VLOOKUP($A20,'Annex 2 Designated EHV charges'!$D:$P,2,0))</f>
        <v/>
      </c>
      <c r="C20" s="124" t="str">
        <f>IF($A20="","",VLOOKUP($A20,'Annex 2 Designated EHV charges'!$D:$P,3,0))</f>
        <v/>
      </c>
      <c r="D20" s="125" t="str">
        <f>IF($A20="","",VLOOKUP($A20,'Annex 2 Designated EHV charges'!$D:$P,4,0))</f>
        <v/>
      </c>
      <c r="E20" s="130" t="str">
        <f>IFERROR(IF(VLOOKUP($A20,'Annex 2 Designated EHV charges'!$D:$P,10,FALSE)=0,0,VLOOKUP($A20,'Annex 2 Designated EHV charges'!$D:$P,10,FALSE)),"")</f>
        <v/>
      </c>
      <c r="F20" s="131" t="str">
        <f>IFERROR(IF(VLOOKUP($A20,'Annex 2 Designated EHV charges'!$D:$P,11,FALSE)=0,0,VLOOKUP($A20,'Annex 2 Designated EHV charges'!$D:$P,11,FALSE)),"")</f>
        <v/>
      </c>
      <c r="G20" s="132" t="str">
        <f>IFERROR(IF(VLOOKUP($A20,'Annex 2 Designated EHV charges'!$D:$P,12,FALSE)=0,0,VLOOKUP($A20,'Annex 2 Designated EHV charges'!$D:$P,12,FALSE)),"")</f>
        <v/>
      </c>
      <c r="H20" s="132" t="str">
        <f>IFERROR(IF(VLOOKUP($A20,'Annex 2 Designated EHV charges'!$D:$P,13,FALSE)=0,0,VLOOKUP($A20,'Annex 2 Designated EHV charges'!$D:$P,13,FALSE)),"")</f>
        <v/>
      </c>
    </row>
    <row r="21" spans="1:8" x14ac:dyDescent="0.25">
      <c r="A21" s="129" t="str">
        <f t="array" ref="A21">IFERROR(INDEX('Annex 2 Designated EHV charges'!$D$10:$D$81, MATCH(0, IF(('Annex 2 Designated EHV charges'!$D$10:$D$81=""),1, COUNTIF(A$4:$A20, 'Annex 2 Designated EHV charges'!$D$10:$D$81)), 0)),"")</f>
        <v/>
      </c>
      <c r="B21" s="105" t="str">
        <f>IF($A21="","",VLOOKUP($A21,'Annex 2 Designated EHV charges'!$D:$P,2,0))</f>
        <v/>
      </c>
      <c r="C21" s="124" t="str">
        <f>IF($A21="","",VLOOKUP($A21,'Annex 2 Designated EHV charges'!$D:$P,3,0))</f>
        <v/>
      </c>
      <c r="D21" s="125" t="str">
        <f>IF($A21="","",VLOOKUP($A21,'Annex 2 Designated EHV charges'!$D:$P,4,0))</f>
        <v/>
      </c>
      <c r="E21" s="130" t="str">
        <f>IFERROR(IF(VLOOKUP($A21,'Annex 2 Designated EHV charges'!$D:$P,10,FALSE)=0,0,VLOOKUP($A21,'Annex 2 Designated EHV charges'!$D:$P,10,FALSE)),"")</f>
        <v/>
      </c>
      <c r="F21" s="131" t="str">
        <f>IFERROR(IF(VLOOKUP($A21,'Annex 2 Designated EHV charges'!$D:$P,11,FALSE)=0,0,VLOOKUP($A21,'Annex 2 Designated EHV charges'!$D:$P,11,FALSE)),"")</f>
        <v/>
      </c>
      <c r="G21" s="132" t="str">
        <f>IFERROR(IF(VLOOKUP($A21,'Annex 2 Designated EHV charges'!$D:$P,12,FALSE)=0,0,VLOOKUP($A21,'Annex 2 Designated EHV charges'!$D:$P,12,FALSE)),"")</f>
        <v/>
      </c>
      <c r="H21" s="132" t="str">
        <f>IFERROR(IF(VLOOKUP($A21,'Annex 2 Designated EHV charges'!$D:$P,13,FALSE)=0,0,VLOOKUP($A21,'Annex 2 Designated EHV charges'!$D:$P,13,FALSE)),"")</f>
        <v/>
      </c>
    </row>
    <row r="22" spans="1:8" x14ac:dyDescent="0.25">
      <c r="A22" s="129" t="str">
        <f t="array" ref="A22">IFERROR(INDEX('Annex 2 Designated EHV charges'!$D$10:$D$81, MATCH(0, IF(('Annex 2 Designated EHV charges'!$D$10:$D$81=""),1, COUNTIF(A$4:$A21, 'Annex 2 Designated EHV charges'!$D$10:$D$81)), 0)),"")</f>
        <v/>
      </c>
      <c r="B22" s="105" t="str">
        <f>IF($A22="","",VLOOKUP($A22,'Annex 2 Designated EHV charges'!$D:$P,2,0))</f>
        <v/>
      </c>
      <c r="C22" s="124" t="str">
        <f>IF($A22="","",VLOOKUP($A22,'Annex 2 Designated EHV charges'!$D:$P,3,0))</f>
        <v/>
      </c>
      <c r="D22" s="125" t="str">
        <f>IF($A22="","",VLOOKUP($A22,'Annex 2 Designated EHV charges'!$D:$P,4,0))</f>
        <v/>
      </c>
      <c r="E22" s="130" t="str">
        <f>IFERROR(IF(VLOOKUP($A22,'Annex 2 Designated EHV charges'!$D:$P,10,FALSE)=0,0,VLOOKUP($A22,'Annex 2 Designated EHV charges'!$D:$P,10,FALSE)),"")</f>
        <v/>
      </c>
      <c r="F22" s="131" t="str">
        <f>IFERROR(IF(VLOOKUP($A22,'Annex 2 Designated EHV charges'!$D:$P,11,FALSE)=0,0,VLOOKUP($A22,'Annex 2 Designated EHV charges'!$D:$P,11,FALSE)),"")</f>
        <v/>
      </c>
      <c r="G22" s="132" t="str">
        <f>IFERROR(IF(VLOOKUP($A22,'Annex 2 Designated EHV charges'!$D:$P,12,FALSE)=0,0,VLOOKUP($A22,'Annex 2 Designated EHV charges'!$D:$P,12,FALSE)),"")</f>
        <v/>
      </c>
      <c r="H22" s="132" t="str">
        <f>IFERROR(IF(VLOOKUP($A22,'Annex 2 Designated EHV charges'!$D:$P,13,FALSE)=0,0,VLOOKUP($A22,'Annex 2 Designated EHV charges'!$D:$P,13,FALSE)),"")</f>
        <v/>
      </c>
    </row>
    <row r="23" spans="1:8" ht="28.8" x14ac:dyDescent="0.25">
      <c r="A23" s="129" t="str">
        <f t="array" ref="A23">IFERROR(INDEX('Annex 2 Designated EHV charges'!$D$10:$D$81, MATCH(0, IF(('Annex 2 Designated EHV charges'!$D$10:$D$81=""),1, COUNTIF(A$4:$A22, 'Annex 2 Designated EHV charges'!$D$10:$D$81)), 0)),"")</f>
        <v/>
      </c>
      <c r="B23" s="105" t="str">
        <f>IF($A23="","",VLOOKUP($A23,'Annex 2 Designated EHV charges'!$D:$P,2,0))</f>
        <v/>
      </c>
      <c r="C23" s="124" t="str">
        <f>IF($A23="","",VLOOKUP($A23,'Annex 2 Designated EHV charges'!$D:$P,3,0))</f>
        <v/>
      </c>
      <c r="D23" s="125" t="str">
        <f>IF($A23="","",VLOOKUP($A23,'Annex 2 Designated EHV charges'!$D:$P,4,0))</f>
        <v/>
      </c>
      <c r="E23" s="130" t="str">
        <f>IFERROR(IF(VLOOKUP($A23,'Annex 2 Designated EHV charges'!$D:$P,10,FALSE)=0,0,VLOOKUP($A23,'Annex 2 Designated EHV charges'!$D:$P,10,FALSE)),"")</f>
        <v/>
      </c>
      <c r="F23" s="131" t="str">
        <f>IFERROR(IF(VLOOKUP($A23,'Annex 2 Designated EHV charges'!$D:$P,11,FALSE)=0,0,VLOOKUP($A23,'Annex 2 Designated EHV charges'!$D:$P,11,FALSE)),"")</f>
        <v/>
      </c>
      <c r="G23" s="132" t="str">
        <f>IFERROR(IF(VLOOKUP($A23,'Annex 2 Designated EHV charges'!$D:$P,12,FALSE)=0,0,VLOOKUP($A23,'Annex 2 Designated EHV charges'!$D:$P,12,FALSE)),"")</f>
        <v/>
      </c>
      <c r="H23" s="132" t="str">
        <f>IFERROR(IF(VLOOKUP($A23,'Annex 2 Designated EHV charges'!$D:$P,13,FALSE)=0,0,VLOOKUP($A23,'Annex 2 Designated EHV charges'!$D:$P,13,FALSE)),"")</f>
        <v/>
      </c>
    </row>
    <row r="24" spans="1:8" x14ac:dyDescent="0.25">
      <c r="A24" s="129" t="str">
        <f t="array" ref="A24">IFERROR(INDEX('Annex 2 Designated EHV charges'!$D$10:$D$81, MATCH(0, IF(('Annex 2 Designated EHV charges'!$D$10:$D$81=""),1, COUNTIF(A$4:$A23, 'Annex 2 Designated EHV charges'!$D$10:$D$81)), 0)),"")</f>
        <v/>
      </c>
      <c r="B24" s="105" t="str">
        <f>IF($A24="","",VLOOKUP($A24,'Annex 2 Designated EHV charges'!$D:$P,2,0))</f>
        <v/>
      </c>
      <c r="C24" s="124" t="str">
        <f>IF($A24="","",VLOOKUP($A24,'Annex 2 Designated EHV charges'!$D:$P,3,0))</f>
        <v/>
      </c>
      <c r="D24" s="125" t="str">
        <f>IF($A24="","",VLOOKUP($A24,'Annex 2 Designated EHV charges'!$D:$P,4,0))</f>
        <v/>
      </c>
      <c r="E24" s="130" t="str">
        <f>IFERROR(IF(VLOOKUP($A24,'Annex 2 Designated EHV charges'!$D:$P,10,FALSE)=0,0,VLOOKUP($A24,'Annex 2 Designated EHV charges'!$D:$P,10,FALSE)),"")</f>
        <v/>
      </c>
      <c r="F24" s="131" t="str">
        <f>IFERROR(IF(VLOOKUP($A24,'Annex 2 Designated EHV charges'!$D:$P,11,FALSE)=0,0,VLOOKUP($A24,'Annex 2 Designated EHV charges'!$D:$P,11,FALSE)),"")</f>
        <v/>
      </c>
      <c r="G24" s="132" t="str">
        <f>IFERROR(IF(VLOOKUP($A24,'Annex 2 Designated EHV charges'!$D:$P,12,FALSE)=0,0,VLOOKUP($A24,'Annex 2 Designated EHV charges'!$D:$P,12,FALSE)),"")</f>
        <v/>
      </c>
      <c r="H24" s="132" t="str">
        <f>IFERROR(IF(VLOOKUP($A24,'Annex 2 Designated EHV charges'!$D:$P,13,FALSE)=0,0,VLOOKUP($A24,'Annex 2 Designated EHV charges'!$D:$P,13,FALSE)),"")</f>
        <v/>
      </c>
    </row>
    <row r="25" spans="1:8" x14ac:dyDescent="0.25">
      <c r="A25" s="129" t="str">
        <f t="array" ref="A25">IFERROR(INDEX('Annex 2 Designated EHV charges'!$D$10:$D$81, MATCH(0, IF(('Annex 2 Designated EHV charges'!$D$10:$D$81=""),1, COUNTIF(A$4:$A24, 'Annex 2 Designated EHV charges'!$D$10:$D$81)), 0)),"")</f>
        <v/>
      </c>
      <c r="B25" s="105" t="str">
        <f>IF($A25="","",VLOOKUP($A25,'Annex 2 Designated EHV charges'!$D:$P,2,0))</f>
        <v/>
      </c>
      <c r="C25" s="124" t="str">
        <f>IF($A25="","",VLOOKUP($A25,'Annex 2 Designated EHV charges'!$D:$P,3,0))</f>
        <v/>
      </c>
      <c r="D25" s="125" t="str">
        <f>IF($A25="","",VLOOKUP($A25,'Annex 2 Designated EHV charges'!$D:$P,4,0))</f>
        <v/>
      </c>
      <c r="E25" s="130" t="str">
        <f>IFERROR(IF(VLOOKUP($A25,'Annex 2 Designated EHV charges'!$D:$P,10,FALSE)=0,0,VLOOKUP($A25,'Annex 2 Designated EHV charges'!$D:$P,10,FALSE)),"")</f>
        <v/>
      </c>
      <c r="F25" s="131" t="str">
        <f>IFERROR(IF(VLOOKUP($A25,'Annex 2 Designated EHV charges'!$D:$P,11,FALSE)=0,0,VLOOKUP($A25,'Annex 2 Designated EHV charges'!$D:$P,11,FALSE)),"")</f>
        <v/>
      </c>
      <c r="G25" s="132" t="str">
        <f>IFERROR(IF(VLOOKUP($A25,'Annex 2 Designated EHV charges'!$D:$P,12,FALSE)=0,0,VLOOKUP($A25,'Annex 2 Designated EHV charges'!$D:$P,12,FALSE)),"")</f>
        <v/>
      </c>
      <c r="H25" s="132" t="str">
        <f>IFERROR(IF(VLOOKUP($A25,'Annex 2 Designated EHV charges'!$D:$P,13,FALSE)=0,0,VLOOKUP($A25,'Annex 2 Designated EHV charges'!$D:$P,13,FALSE)),"")</f>
        <v/>
      </c>
    </row>
    <row r="26" spans="1:8" x14ac:dyDescent="0.25">
      <c r="A26" s="129" t="str">
        <f t="array" ref="A26">IFERROR(INDEX('Annex 2 Designated EHV charges'!$D$10:$D$81, MATCH(0, IF(('Annex 2 Designated EHV charges'!$D$10:$D$81=""),1, COUNTIF(A$4:$A25, 'Annex 2 Designated EHV charges'!$D$10:$D$81)), 0)),"")</f>
        <v/>
      </c>
      <c r="B26" s="105" t="str">
        <f>IF($A26="","",VLOOKUP($A26,'Annex 2 Designated EHV charges'!$D:$P,2,0))</f>
        <v/>
      </c>
      <c r="C26" s="124" t="str">
        <f>IF($A26="","",VLOOKUP($A26,'Annex 2 Designated EHV charges'!$D:$P,3,0))</f>
        <v/>
      </c>
      <c r="D26" s="125" t="str">
        <f>IF($A26="","",VLOOKUP($A26,'Annex 2 Designated EHV charges'!$D:$P,4,0))</f>
        <v/>
      </c>
      <c r="E26" s="130" t="str">
        <f>IFERROR(IF(VLOOKUP($A26,'Annex 2 Designated EHV charges'!$D:$P,10,FALSE)=0,0,VLOOKUP($A26,'Annex 2 Designated EHV charges'!$D:$P,10,FALSE)),"")</f>
        <v/>
      </c>
      <c r="F26" s="131" t="str">
        <f>IFERROR(IF(VLOOKUP($A26,'Annex 2 Designated EHV charges'!$D:$P,11,FALSE)=0,0,VLOOKUP($A26,'Annex 2 Designated EHV charges'!$D:$P,11,FALSE)),"")</f>
        <v/>
      </c>
      <c r="G26" s="132" t="str">
        <f>IFERROR(IF(VLOOKUP($A26,'Annex 2 Designated EHV charges'!$D:$P,12,FALSE)=0,0,VLOOKUP($A26,'Annex 2 Designated EHV charges'!$D:$P,12,FALSE)),"")</f>
        <v/>
      </c>
      <c r="H26" s="132" t="str">
        <f>IFERROR(IF(VLOOKUP($A26,'Annex 2 Designated EHV charges'!$D:$P,13,FALSE)=0,0,VLOOKUP($A26,'Annex 2 Designated EHV charges'!$D:$P,13,FALSE)),"")</f>
        <v/>
      </c>
    </row>
    <row r="27" spans="1:8" x14ac:dyDescent="0.25">
      <c r="A27" s="129" t="str">
        <f t="array" ref="A27">IFERROR(INDEX('Annex 2 Designated EHV charges'!$D$10:$D$81, MATCH(0, IF(('Annex 2 Designated EHV charges'!$D$10:$D$81=""),1, COUNTIF(A$4:$A26, 'Annex 2 Designated EHV charges'!$D$10:$D$81)), 0)),"")</f>
        <v/>
      </c>
      <c r="B27" s="105" t="str">
        <f>IF($A27="","",VLOOKUP($A27,'Annex 2 Designated EHV charges'!$D:$P,2,0))</f>
        <v/>
      </c>
      <c r="C27" s="124" t="str">
        <f>IF($A27="","",VLOOKUP($A27,'Annex 2 Designated EHV charges'!$D:$P,3,0))</f>
        <v/>
      </c>
      <c r="D27" s="125" t="str">
        <f>IF($A27="","",VLOOKUP($A27,'Annex 2 Designated EHV charges'!$D:$P,4,0))</f>
        <v/>
      </c>
      <c r="E27" s="130" t="str">
        <f>IFERROR(IF(VLOOKUP($A27,'Annex 2 Designated EHV charges'!$D:$P,10,FALSE)=0,0,VLOOKUP($A27,'Annex 2 Designated EHV charges'!$D:$P,10,FALSE)),"")</f>
        <v/>
      </c>
      <c r="F27" s="131" t="str">
        <f>IFERROR(IF(VLOOKUP($A27,'Annex 2 Designated EHV charges'!$D:$P,11,FALSE)=0,0,VLOOKUP($A27,'Annex 2 Designated EHV charges'!$D:$P,11,FALSE)),"")</f>
        <v/>
      </c>
      <c r="G27" s="132" t="str">
        <f>IFERROR(IF(VLOOKUP($A27,'Annex 2 Designated EHV charges'!$D:$P,12,FALSE)=0,0,VLOOKUP($A27,'Annex 2 Designated EHV charges'!$D:$P,12,FALSE)),"")</f>
        <v/>
      </c>
      <c r="H27" s="132" t="str">
        <f>IFERROR(IF(VLOOKUP($A27,'Annex 2 Designated EHV charges'!$D:$P,13,FALSE)=0,0,VLOOKUP($A27,'Annex 2 Designated EHV charges'!$D:$P,13,FALSE)),"")</f>
        <v/>
      </c>
    </row>
    <row r="28" spans="1:8" x14ac:dyDescent="0.25">
      <c r="A28" s="129" t="str">
        <f t="array" ref="A28">IFERROR(INDEX('Annex 2 Designated EHV charges'!$D$10:$D$81, MATCH(0, IF(('Annex 2 Designated EHV charges'!$D$10:$D$81=""),1, COUNTIF(A$4:$A27, 'Annex 2 Designated EHV charges'!$D$10:$D$81)), 0)),"")</f>
        <v/>
      </c>
      <c r="B28" s="105" t="str">
        <f>IF($A28="","",VLOOKUP($A28,'Annex 2 Designated EHV charges'!$D:$P,2,0))</f>
        <v/>
      </c>
      <c r="C28" s="124" t="str">
        <f>IF($A28="","",VLOOKUP($A28,'Annex 2 Designated EHV charges'!$D:$P,3,0))</f>
        <v/>
      </c>
      <c r="D28" s="125" t="str">
        <f>IF($A28="","",VLOOKUP($A28,'Annex 2 Designated EHV charges'!$D:$P,4,0))</f>
        <v/>
      </c>
      <c r="E28" s="130" t="str">
        <f>IFERROR(IF(VLOOKUP($A28,'Annex 2 Designated EHV charges'!$D:$P,10,FALSE)=0,0,VLOOKUP($A28,'Annex 2 Designated EHV charges'!$D:$P,10,FALSE)),"")</f>
        <v/>
      </c>
      <c r="F28" s="131" t="str">
        <f>IFERROR(IF(VLOOKUP($A28,'Annex 2 Designated EHV charges'!$D:$P,11,FALSE)=0,0,VLOOKUP($A28,'Annex 2 Designated EHV charges'!$D:$P,11,FALSE)),"")</f>
        <v/>
      </c>
      <c r="G28" s="132" t="str">
        <f>IFERROR(IF(VLOOKUP($A28,'Annex 2 Designated EHV charges'!$D:$P,12,FALSE)=0,0,VLOOKUP($A28,'Annex 2 Designated EHV charges'!$D:$P,12,FALSE)),"")</f>
        <v/>
      </c>
      <c r="H28" s="132" t="str">
        <f>IFERROR(IF(VLOOKUP($A28,'Annex 2 Designated EHV charges'!$D:$P,13,FALSE)=0,0,VLOOKUP($A28,'Annex 2 Designated EHV charges'!$D:$P,13,FALSE)),"")</f>
        <v/>
      </c>
    </row>
    <row r="29" spans="1:8" x14ac:dyDescent="0.25">
      <c r="A29" s="129" t="str">
        <f t="array" ref="A29">IFERROR(INDEX('Annex 2 Designated EHV charges'!$D$10:$D$81, MATCH(0, IF(('Annex 2 Designated EHV charges'!$D$10:$D$81=""),1, COUNTIF(A$4:$A28, 'Annex 2 Designated EHV charges'!$D$10:$D$81)), 0)),"")</f>
        <v/>
      </c>
      <c r="B29" s="105" t="str">
        <f>IF($A29="","",VLOOKUP($A29,'Annex 2 Designated EHV charges'!$D:$P,2,0))</f>
        <v/>
      </c>
      <c r="C29" s="124" t="str">
        <f>IF($A29="","",VLOOKUP($A29,'Annex 2 Designated EHV charges'!$D:$P,3,0))</f>
        <v/>
      </c>
      <c r="D29" s="125" t="str">
        <f>IF($A29="","",VLOOKUP($A29,'Annex 2 Designated EHV charges'!$D:$P,4,0))</f>
        <v/>
      </c>
      <c r="E29" s="130" t="str">
        <f>IFERROR(IF(VLOOKUP($A29,'Annex 2 Designated EHV charges'!$D:$P,10,FALSE)=0,0,VLOOKUP($A29,'Annex 2 Designated EHV charges'!$D:$P,10,FALSE)),"")</f>
        <v/>
      </c>
      <c r="F29" s="131" t="str">
        <f>IFERROR(IF(VLOOKUP($A29,'Annex 2 Designated EHV charges'!$D:$P,11,FALSE)=0,0,VLOOKUP($A29,'Annex 2 Designated EHV charges'!$D:$P,11,FALSE)),"")</f>
        <v/>
      </c>
      <c r="G29" s="132" t="str">
        <f>IFERROR(IF(VLOOKUP($A29,'Annex 2 Designated EHV charges'!$D:$P,12,FALSE)=0,0,VLOOKUP($A29,'Annex 2 Designated EHV charges'!$D:$P,12,FALSE)),"")</f>
        <v/>
      </c>
      <c r="H29" s="132" t="str">
        <f>IFERROR(IF(VLOOKUP($A29,'Annex 2 Designated EHV charges'!$D:$P,13,FALSE)=0,0,VLOOKUP($A29,'Annex 2 Designated EHV charges'!$D:$P,13,FALSE)),"")</f>
        <v/>
      </c>
    </row>
    <row r="30" spans="1:8" x14ac:dyDescent="0.25">
      <c r="A30" s="129" t="str">
        <f t="array" ref="A30">IFERROR(INDEX('Annex 2 Designated EHV charges'!$D$10:$D$81, MATCH(0, IF(('Annex 2 Designated EHV charges'!$D$10:$D$81=""),1, COUNTIF(A$4:$A29, 'Annex 2 Designated EHV charges'!$D$10:$D$81)), 0)),"")</f>
        <v/>
      </c>
      <c r="B30" s="105" t="str">
        <f>IF($A30="","",VLOOKUP($A30,'Annex 2 Designated EHV charges'!$D:$P,2,0))</f>
        <v/>
      </c>
      <c r="C30" s="124" t="str">
        <f>IF($A30="","",VLOOKUP($A30,'Annex 2 Designated EHV charges'!$D:$P,3,0))</f>
        <v/>
      </c>
      <c r="D30" s="125" t="str">
        <f>IF($A30="","",VLOOKUP($A30,'Annex 2 Designated EHV charges'!$D:$P,4,0))</f>
        <v/>
      </c>
      <c r="E30" s="130" t="str">
        <f>IFERROR(IF(VLOOKUP($A30,'Annex 2 Designated EHV charges'!$D:$P,10,FALSE)=0,0,VLOOKUP($A30,'Annex 2 Designated EHV charges'!$D:$P,10,FALSE)),"")</f>
        <v/>
      </c>
      <c r="F30" s="131" t="str">
        <f>IFERROR(IF(VLOOKUP($A30,'Annex 2 Designated EHV charges'!$D:$P,11,FALSE)=0,0,VLOOKUP($A30,'Annex 2 Designated EHV charges'!$D:$P,11,FALSE)),"")</f>
        <v/>
      </c>
      <c r="G30" s="132" t="str">
        <f>IFERROR(IF(VLOOKUP($A30,'Annex 2 Designated EHV charges'!$D:$P,12,FALSE)=0,0,VLOOKUP($A30,'Annex 2 Designated EHV charges'!$D:$P,12,FALSE)),"")</f>
        <v/>
      </c>
      <c r="H30" s="132" t="str">
        <f>IFERROR(IF(VLOOKUP($A30,'Annex 2 Designated EHV charges'!$D:$P,13,FALSE)=0,0,VLOOKUP($A30,'Annex 2 Designated EHV charges'!$D:$P,13,FALSE)),"")</f>
        <v/>
      </c>
    </row>
    <row r="31" spans="1:8" x14ac:dyDescent="0.25">
      <c r="A31" s="129" t="str">
        <f t="array" ref="A31">IFERROR(INDEX('Annex 2 Designated EHV charges'!$D$10:$D$81, MATCH(0, IF(('Annex 2 Designated EHV charges'!$D$10:$D$81=""),1, COUNTIF(A$4:$A30, 'Annex 2 Designated EHV charges'!$D$10:$D$81)), 0)),"")</f>
        <v/>
      </c>
      <c r="B31" s="105" t="str">
        <f>IF($A31="","",VLOOKUP($A31,'Annex 2 Designated EHV charges'!$D:$P,2,0))</f>
        <v/>
      </c>
      <c r="C31" s="124" t="str">
        <f>IF($A31="","",VLOOKUP($A31,'Annex 2 Designated EHV charges'!$D:$P,3,0))</f>
        <v/>
      </c>
      <c r="D31" s="125" t="str">
        <f>IF($A31="","",VLOOKUP($A31,'Annex 2 Designated EHV charges'!$D:$P,4,0))</f>
        <v/>
      </c>
      <c r="E31" s="130" t="str">
        <f>IFERROR(IF(VLOOKUP($A31,'Annex 2 Designated EHV charges'!$D:$P,10,FALSE)=0,0,VLOOKUP($A31,'Annex 2 Designated EHV charges'!$D:$P,10,FALSE)),"")</f>
        <v/>
      </c>
      <c r="F31" s="131" t="str">
        <f>IFERROR(IF(VLOOKUP($A31,'Annex 2 Designated EHV charges'!$D:$P,11,FALSE)=0,0,VLOOKUP($A31,'Annex 2 Designated EHV charges'!$D:$P,11,FALSE)),"")</f>
        <v/>
      </c>
      <c r="G31" s="132" t="str">
        <f>IFERROR(IF(VLOOKUP($A31,'Annex 2 Designated EHV charges'!$D:$P,12,FALSE)=0,0,VLOOKUP($A31,'Annex 2 Designated EHV charges'!$D:$P,12,FALSE)),"")</f>
        <v/>
      </c>
      <c r="H31" s="132" t="str">
        <f>IFERROR(IF(VLOOKUP($A31,'Annex 2 Designated EHV charges'!$D:$P,13,FALSE)=0,0,VLOOKUP($A31,'Annex 2 Designated EHV charges'!$D:$P,13,FALSE)),"")</f>
        <v/>
      </c>
    </row>
    <row r="32" spans="1:8" x14ac:dyDescent="0.25">
      <c r="A32" s="129" t="str">
        <f t="array" ref="A32">IFERROR(INDEX('Annex 2 Designated EHV charges'!$D$10:$D$81, MATCH(0, IF(('Annex 2 Designated EHV charges'!$D$10:$D$81=""),1, COUNTIF(A$4:$A31, 'Annex 2 Designated EHV charges'!$D$10:$D$81)), 0)),"")</f>
        <v/>
      </c>
      <c r="B32" s="105" t="str">
        <f>IF($A32="","",VLOOKUP($A32,'Annex 2 Designated EHV charges'!$D:$P,2,0))</f>
        <v/>
      </c>
      <c r="C32" s="124" t="str">
        <f>IF($A32="","",VLOOKUP($A32,'Annex 2 Designated EHV charges'!$D:$P,3,0))</f>
        <v/>
      </c>
      <c r="D32" s="125" t="str">
        <f>IF($A32="","",VLOOKUP($A32,'Annex 2 Designated EHV charges'!$D:$P,4,0))</f>
        <v/>
      </c>
      <c r="E32" s="130" t="str">
        <f>IFERROR(IF(VLOOKUP($A32,'Annex 2 Designated EHV charges'!$D:$P,10,FALSE)=0,0,VLOOKUP($A32,'Annex 2 Designated EHV charges'!$D:$P,10,FALSE)),"")</f>
        <v/>
      </c>
      <c r="F32" s="131" t="str">
        <f>IFERROR(IF(VLOOKUP($A32,'Annex 2 Designated EHV charges'!$D:$P,11,FALSE)=0,0,VLOOKUP($A32,'Annex 2 Designated EHV charges'!$D:$P,11,FALSE)),"")</f>
        <v/>
      </c>
      <c r="G32" s="132" t="str">
        <f>IFERROR(IF(VLOOKUP($A32,'Annex 2 Designated EHV charges'!$D:$P,12,FALSE)=0,0,VLOOKUP($A32,'Annex 2 Designated EHV charges'!$D:$P,12,FALSE)),"")</f>
        <v/>
      </c>
      <c r="H32" s="132" t="str">
        <f>IFERROR(IF(VLOOKUP($A32,'Annex 2 Designated EHV charges'!$D:$P,13,FALSE)=0,0,VLOOKUP($A32,'Annex 2 Designated EHV charges'!$D:$P,13,FALSE)),"")</f>
        <v/>
      </c>
    </row>
    <row r="33" spans="1:8" x14ac:dyDescent="0.25">
      <c r="A33" s="129" t="str">
        <f t="array" ref="A33">IFERROR(INDEX('Annex 2 Designated EHV charges'!$D$10:$D$81, MATCH(0, IF(('Annex 2 Designated EHV charges'!$D$10:$D$81=""),1, COUNTIF(A$4:$A32, 'Annex 2 Designated EHV charges'!$D$10:$D$81)), 0)),"")</f>
        <v/>
      </c>
      <c r="B33" s="105" t="str">
        <f>IF($A33="","",VLOOKUP($A33,'Annex 2 Designated EHV charges'!$D:$P,2,0))</f>
        <v/>
      </c>
      <c r="C33" s="124" t="str">
        <f>IF($A33="","",VLOOKUP($A33,'Annex 2 Designated EHV charges'!$D:$P,3,0))</f>
        <v/>
      </c>
      <c r="D33" s="125" t="str">
        <f>IF($A33="","",VLOOKUP($A33,'Annex 2 Designated EHV charges'!$D:$P,4,0))</f>
        <v/>
      </c>
      <c r="E33" s="130" t="str">
        <f>IFERROR(IF(VLOOKUP($A33,'Annex 2 Designated EHV charges'!$D:$P,10,FALSE)=0,0,VLOOKUP($A33,'Annex 2 Designated EHV charges'!$D:$P,10,FALSE)),"")</f>
        <v/>
      </c>
      <c r="F33" s="131" t="str">
        <f>IFERROR(IF(VLOOKUP($A33,'Annex 2 Designated EHV charges'!$D:$P,11,FALSE)=0,0,VLOOKUP($A33,'Annex 2 Designated EHV charges'!$D:$P,11,FALSE)),"")</f>
        <v/>
      </c>
      <c r="G33" s="132" t="str">
        <f>IFERROR(IF(VLOOKUP($A33,'Annex 2 Designated EHV charges'!$D:$P,12,FALSE)=0,0,VLOOKUP($A33,'Annex 2 Designated EHV charges'!$D:$P,12,FALSE)),"")</f>
        <v/>
      </c>
      <c r="H33" s="132" t="str">
        <f>IFERROR(IF(VLOOKUP($A33,'Annex 2 Designated EHV charges'!$D:$P,13,FALSE)=0,0,VLOOKUP($A33,'Annex 2 Designated EHV charges'!$D:$P,13,FALSE)),"")</f>
        <v/>
      </c>
    </row>
    <row r="34" spans="1:8" x14ac:dyDescent="0.25">
      <c r="A34" s="129" t="str">
        <f t="array" ref="A34">IFERROR(INDEX('Annex 2 Designated EHV charges'!$D$10:$D$81, MATCH(0, IF(('Annex 2 Designated EHV charges'!$D$10:$D$81=""),1, COUNTIF(A$4:$A33, 'Annex 2 Designated EHV charges'!$D$10:$D$81)), 0)),"")</f>
        <v/>
      </c>
      <c r="B34" s="105" t="str">
        <f>IF($A34="","",VLOOKUP($A34,'Annex 2 Designated EHV charges'!$D:$P,2,0))</f>
        <v/>
      </c>
      <c r="C34" s="124" t="str">
        <f>IF($A34="","",VLOOKUP($A34,'Annex 2 Designated EHV charges'!$D:$P,3,0))</f>
        <v/>
      </c>
      <c r="D34" s="125" t="str">
        <f>IF($A34="","",VLOOKUP($A34,'Annex 2 Designated EHV charges'!$D:$P,4,0))</f>
        <v/>
      </c>
      <c r="E34" s="130" t="str">
        <f>IFERROR(IF(VLOOKUP($A34,'Annex 2 Designated EHV charges'!$D:$P,10,FALSE)=0,0,VLOOKUP($A34,'Annex 2 Designated EHV charges'!$D:$P,10,FALSE)),"")</f>
        <v/>
      </c>
      <c r="F34" s="131" t="str">
        <f>IFERROR(IF(VLOOKUP($A34,'Annex 2 Designated EHV charges'!$D:$P,11,FALSE)=0,0,VLOOKUP($A34,'Annex 2 Designated EHV charges'!$D:$P,11,FALSE)),"")</f>
        <v/>
      </c>
      <c r="G34" s="132" t="str">
        <f>IFERROR(IF(VLOOKUP($A34,'Annex 2 Designated EHV charges'!$D:$P,12,FALSE)=0,0,VLOOKUP($A34,'Annex 2 Designated EHV charges'!$D:$P,12,FALSE)),"")</f>
        <v/>
      </c>
      <c r="H34" s="132" t="str">
        <f>IFERROR(IF(VLOOKUP($A34,'Annex 2 Designated EHV charges'!$D:$P,13,FALSE)=0,0,VLOOKUP($A34,'Annex 2 Designated EHV charges'!$D:$P,13,FALSE)),"")</f>
        <v/>
      </c>
    </row>
    <row r="35" spans="1:8" x14ac:dyDescent="0.25">
      <c r="A35" s="129" t="str">
        <f t="array" ref="A35">IFERROR(INDEX('Annex 2 Designated EHV charges'!$D$10:$D$81, MATCH(0, IF(('Annex 2 Designated EHV charges'!$D$10:$D$81=""),1, COUNTIF(A$4:$A34, 'Annex 2 Designated EHV charges'!$D$10:$D$81)), 0)),"")</f>
        <v/>
      </c>
      <c r="B35" s="105" t="str">
        <f>IF($A35="","",VLOOKUP($A35,'Annex 2 Designated EHV charges'!$D:$P,2,0))</f>
        <v/>
      </c>
      <c r="C35" s="124" t="str">
        <f>IF($A35="","",VLOOKUP($A35,'Annex 2 Designated EHV charges'!$D:$P,3,0))</f>
        <v/>
      </c>
      <c r="D35" s="125" t="str">
        <f>IF($A35="","",VLOOKUP($A35,'Annex 2 Designated EHV charges'!$D:$P,4,0))</f>
        <v/>
      </c>
      <c r="E35" s="130" t="str">
        <f>IFERROR(IF(VLOOKUP($A35,'Annex 2 Designated EHV charges'!$D:$P,10,FALSE)=0,0,VLOOKUP($A35,'Annex 2 Designated EHV charges'!$D:$P,10,FALSE)),"")</f>
        <v/>
      </c>
      <c r="F35" s="131" t="str">
        <f>IFERROR(IF(VLOOKUP($A35,'Annex 2 Designated EHV charges'!$D:$P,11,FALSE)=0,0,VLOOKUP($A35,'Annex 2 Designated EHV charges'!$D:$P,11,FALSE)),"")</f>
        <v/>
      </c>
      <c r="G35" s="132" t="str">
        <f>IFERROR(IF(VLOOKUP($A35,'Annex 2 Designated EHV charges'!$D:$P,12,FALSE)=0,0,VLOOKUP($A35,'Annex 2 Designated EHV charges'!$D:$P,12,FALSE)),"")</f>
        <v/>
      </c>
      <c r="H35" s="132" t="str">
        <f>IFERROR(IF(VLOOKUP($A35,'Annex 2 Designated EHV charges'!$D:$P,13,FALSE)=0,0,VLOOKUP($A35,'Annex 2 Designated EHV charges'!$D:$P,13,FALSE)),"")</f>
        <v/>
      </c>
    </row>
    <row r="36" spans="1:8" x14ac:dyDescent="0.25">
      <c r="A36" s="129" t="str">
        <f t="array" ref="A36">IFERROR(INDEX('Annex 2 Designated EHV charges'!$D$10:$D$81, MATCH(0, IF(('Annex 2 Designated EHV charges'!$D$10:$D$81=""),1, COUNTIF(A$4:$A35, 'Annex 2 Designated EHV charges'!$D$10:$D$81)), 0)),"")</f>
        <v/>
      </c>
      <c r="B36" s="105" t="str">
        <f>IF($A36="","",VLOOKUP($A36,'Annex 2 Designated EHV charges'!$D:$P,2,0))</f>
        <v/>
      </c>
      <c r="C36" s="124" t="str">
        <f>IF($A36="","",VLOOKUP($A36,'Annex 2 Designated EHV charges'!$D:$P,3,0))</f>
        <v/>
      </c>
      <c r="D36" s="125" t="str">
        <f>IF($A36="","",VLOOKUP($A36,'Annex 2 Designated EHV charges'!$D:$P,4,0))</f>
        <v/>
      </c>
      <c r="E36" s="130" t="str">
        <f>IFERROR(IF(VLOOKUP($A36,'Annex 2 Designated EHV charges'!$D:$P,10,FALSE)=0,0,VLOOKUP($A36,'Annex 2 Designated EHV charges'!$D:$P,10,FALSE)),"")</f>
        <v/>
      </c>
      <c r="F36" s="131" t="str">
        <f>IFERROR(IF(VLOOKUP($A36,'Annex 2 Designated EHV charges'!$D:$P,11,FALSE)=0,0,VLOOKUP($A36,'Annex 2 Designated EHV charges'!$D:$P,11,FALSE)),"")</f>
        <v/>
      </c>
      <c r="G36" s="132" t="str">
        <f>IFERROR(IF(VLOOKUP($A36,'Annex 2 Designated EHV charges'!$D:$P,12,FALSE)=0,0,VLOOKUP($A36,'Annex 2 Designated EHV charges'!$D:$P,12,FALSE)),"")</f>
        <v/>
      </c>
      <c r="H36" s="132" t="str">
        <f>IFERROR(IF(VLOOKUP($A36,'Annex 2 Designated EHV charges'!$D:$P,13,FALSE)=0,0,VLOOKUP($A36,'Annex 2 Designated EHV charges'!$D:$P,13,FALSE)),"")</f>
        <v/>
      </c>
    </row>
    <row r="37" spans="1:8" x14ac:dyDescent="0.25">
      <c r="A37" s="129" t="str">
        <f t="array" ref="A37">IFERROR(INDEX('Annex 2 Designated EHV charges'!$D$10:$D$81, MATCH(0, IF(('Annex 2 Designated EHV charges'!$D$10:$D$81=""),1, COUNTIF(A$4:$A36, 'Annex 2 Designated EHV charges'!$D$10:$D$81)), 0)),"")</f>
        <v/>
      </c>
      <c r="B37" s="105" t="str">
        <f>IF($A37="","",VLOOKUP($A37,'Annex 2 Designated EHV charges'!$D:$P,2,0))</f>
        <v/>
      </c>
      <c r="C37" s="124" t="str">
        <f>IF($A37="","",VLOOKUP($A37,'Annex 2 Designated EHV charges'!$D:$P,3,0))</f>
        <v/>
      </c>
      <c r="D37" s="125" t="str">
        <f>IF($A37="","",VLOOKUP($A37,'Annex 2 Designated EHV charges'!$D:$P,4,0))</f>
        <v/>
      </c>
      <c r="E37" s="130" t="str">
        <f>IFERROR(IF(VLOOKUP($A37,'Annex 2 Designated EHV charges'!$D:$P,10,FALSE)=0,0,VLOOKUP($A37,'Annex 2 Designated EHV charges'!$D:$P,10,FALSE)),"")</f>
        <v/>
      </c>
      <c r="F37" s="131" t="str">
        <f>IFERROR(IF(VLOOKUP($A37,'Annex 2 Designated EHV charges'!$D:$P,11,FALSE)=0,0,VLOOKUP($A37,'Annex 2 Designated EHV charges'!$D:$P,11,FALSE)),"")</f>
        <v/>
      </c>
      <c r="G37" s="132" t="str">
        <f>IFERROR(IF(VLOOKUP($A37,'Annex 2 Designated EHV charges'!$D:$P,12,FALSE)=0,0,VLOOKUP($A37,'Annex 2 Designated EHV charges'!$D:$P,12,FALSE)),"")</f>
        <v/>
      </c>
      <c r="H37" s="132" t="str">
        <f>IFERROR(IF(VLOOKUP($A37,'Annex 2 Designated EHV charges'!$D:$P,13,FALSE)=0,0,VLOOKUP($A37,'Annex 2 Designated EHV charges'!$D:$P,13,FALSE)),"")</f>
        <v/>
      </c>
    </row>
    <row r="38" spans="1:8" x14ac:dyDescent="0.25">
      <c r="A38" s="129" t="str">
        <f t="array" ref="A38">IFERROR(INDEX('Annex 2 Designated EHV charges'!$D$10:$D$81, MATCH(0, IF(('Annex 2 Designated EHV charges'!$D$10:$D$81=""),1, COUNTIF(A$4:$A37, 'Annex 2 Designated EHV charges'!$D$10:$D$81)), 0)),"")</f>
        <v/>
      </c>
      <c r="B38" s="105" t="str">
        <f>IF($A38="","",VLOOKUP($A38,'Annex 2 Designated EHV charges'!$D:$P,2,0))</f>
        <v/>
      </c>
      <c r="C38" s="124" t="str">
        <f>IF($A38="","",VLOOKUP($A38,'Annex 2 Designated EHV charges'!$D:$P,3,0))</f>
        <v/>
      </c>
      <c r="D38" s="125" t="str">
        <f>IF($A38="","",VLOOKUP($A38,'Annex 2 Designated EHV charges'!$D:$P,4,0))</f>
        <v/>
      </c>
      <c r="E38" s="130" t="str">
        <f>IFERROR(IF(VLOOKUP($A38,'Annex 2 Designated EHV charges'!$D:$P,10,FALSE)=0,0,VLOOKUP($A38,'Annex 2 Designated EHV charges'!$D:$P,10,FALSE)),"")</f>
        <v/>
      </c>
      <c r="F38" s="131" t="str">
        <f>IFERROR(IF(VLOOKUP($A38,'Annex 2 Designated EHV charges'!$D:$P,11,FALSE)=0,0,VLOOKUP($A38,'Annex 2 Designated EHV charges'!$D:$P,11,FALSE)),"")</f>
        <v/>
      </c>
      <c r="G38" s="132" t="str">
        <f>IFERROR(IF(VLOOKUP($A38,'Annex 2 Designated EHV charges'!$D:$P,12,FALSE)=0,0,VLOOKUP($A38,'Annex 2 Designated EHV charges'!$D:$P,12,FALSE)),"")</f>
        <v/>
      </c>
      <c r="H38" s="132" t="str">
        <f>IFERROR(IF(VLOOKUP($A38,'Annex 2 Designated EHV charges'!$D:$P,13,FALSE)=0,0,VLOOKUP($A38,'Annex 2 Designated EHV charges'!$D:$P,13,FALSE)),"")</f>
        <v/>
      </c>
    </row>
    <row r="39" spans="1:8" x14ac:dyDescent="0.25">
      <c r="A39" s="129" t="str">
        <f t="array" ref="A39">IFERROR(INDEX('Annex 2 Designated EHV charges'!$D$10:$D$81, MATCH(0, IF(('Annex 2 Designated EHV charges'!$D$10:$D$81=""),1, COUNTIF(A$4:$A38, 'Annex 2 Designated EHV charges'!$D$10:$D$81)), 0)),"")</f>
        <v/>
      </c>
      <c r="B39" s="105" t="str">
        <f>IF($A39="","",VLOOKUP($A39,'Annex 2 Designated EHV charges'!$D:$P,2,0))</f>
        <v/>
      </c>
      <c r="C39" s="124" t="str">
        <f>IF($A39="","",VLOOKUP($A39,'Annex 2 Designated EHV charges'!$D:$P,3,0))</f>
        <v/>
      </c>
      <c r="D39" s="125" t="str">
        <f>IF($A39="","",VLOOKUP($A39,'Annex 2 Designated EHV charges'!$D:$P,4,0))</f>
        <v/>
      </c>
      <c r="E39" s="130" t="str">
        <f>IFERROR(IF(VLOOKUP($A39,'Annex 2 Designated EHV charges'!$D:$P,10,FALSE)=0,0,VLOOKUP($A39,'Annex 2 Designated EHV charges'!$D:$P,10,FALSE)),"")</f>
        <v/>
      </c>
      <c r="F39" s="131" t="str">
        <f>IFERROR(IF(VLOOKUP($A39,'Annex 2 Designated EHV charges'!$D:$P,11,FALSE)=0,0,VLOOKUP($A39,'Annex 2 Designated EHV charges'!$D:$P,11,FALSE)),"")</f>
        <v/>
      </c>
      <c r="G39" s="132" t="str">
        <f>IFERROR(IF(VLOOKUP($A39,'Annex 2 Designated EHV charges'!$D:$P,12,FALSE)=0,0,VLOOKUP($A39,'Annex 2 Designated EHV charges'!$D:$P,12,FALSE)),"")</f>
        <v/>
      </c>
      <c r="H39" s="132" t="str">
        <f>IFERROR(IF(VLOOKUP($A39,'Annex 2 Designated EHV charges'!$D:$P,13,FALSE)=0,0,VLOOKUP($A39,'Annex 2 Designated EHV charges'!$D:$P,13,FALSE)),"")</f>
        <v/>
      </c>
    </row>
    <row r="40" spans="1:8" x14ac:dyDescent="0.25">
      <c r="A40" s="129" t="str">
        <f t="array" ref="A40">IFERROR(INDEX('Annex 2 Designated EHV charges'!$D$10:$D$81, MATCH(0, IF(('Annex 2 Designated EHV charges'!$D$10:$D$81=""),1, COUNTIF(A$4:$A39, 'Annex 2 Designated EHV charges'!$D$10:$D$81)), 0)),"")</f>
        <v/>
      </c>
      <c r="B40" s="105" t="str">
        <f>IF($A40="","",VLOOKUP($A40,'Annex 2 Designated EHV charges'!$D:$P,2,0))</f>
        <v/>
      </c>
      <c r="C40" s="124" t="str">
        <f>IF($A40="","",VLOOKUP($A40,'Annex 2 Designated EHV charges'!$D:$P,3,0))</f>
        <v/>
      </c>
      <c r="D40" s="125" t="str">
        <f>IF($A40="","",VLOOKUP($A40,'Annex 2 Designated EHV charges'!$D:$P,4,0))</f>
        <v/>
      </c>
      <c r="E40" s="130" t="str">
        <f>IFERROR(IF(VLOOKUP($A40,'Annex 2 Designated EHV charges'!$D:$P,10,FALSE)=0,0,VLOOKUP($A40,'Annex 2 Designated EHV charges'!$D:$P,10,FALSE)),"")</f>
        <v/>
      </c>
      <c r="F40" s="131" t="str">
        <f>IFERROR(IF(VLOOKUP($A40,'Annex 2 Designated EHV charges'!$D:$P,11,FALSE)=0,0,VLOOKUP($A40,'Annex 2 Designated EHV charges'!$D:$P,11,FALSE)),"")</f>
        <v/>
      </c>
      <c r="G40" s="132" t="str">
        <f>IFERROR(IF(VLOOKUP($A40,'Annex 2 Designated EHV charges'!$D:$P,12,FALSE)=0,0,VLOOKUP($A40,'Annex 2 Designated EHV charges'!$D:$P,12,FALSE)),"")</f>
        <v/>
      </c>
      <c r="H40" s="132" t="str">
        <f>IFERROR(IF(VLOOKUP($A40,'Annex 2 Designated EHV charges'!$D:$P,13,FALSE)=0,0,VLOOKUP($A40,'Annex 2 Designated EHV charges'!$D:$P,13,FALSE)),"")</f>
        <v/>
      </c>
    </row>
    <row r="41" spans="1:8" x14ac:dyDescent="0.25">
      <c r="A41" s="129" t="str">
        <f t="array" ref="A41">IFERROR(INDEX('Annex 2 Designated EHV charges'!$D$10:$D$81, MATCH(0, IF(('Annex 2 Designated EHV charges'!$D$10:$D$81=""),1, COUNTIF(A$4:$A40, 'Annex 2 Designated EHV charges'!$D$10:$D$81)), 0)),"")</f>
        <v/>
      </c>
      <c r="B41" s="105" t="str">
        <f>IF($A41="","",VLOOKUP($A41,'Annex 2 Designated EHV charges'!$D:$P,2,0))</f>
        <v/>
      </c>
      <c r="C41" s="124" t="str">
        <f>IF($A41="","",VLOOKUP($A41,'Annex 2 Designated EHV charges'!$D:$P,3,0))</f>
        <v/>
      </c>
      <c r="D41" s="125" t="str">
        <f>IF($A41="","",VLOOKUP($A41,'Annex 2 Designated EHV charges'!$D:$P,4,0))</f>
        <v/>
      </c>
      <c r="E41" s="130" t="str">
        <f>IFERROR(IF(VLOOKUP($A41,'Annex 2 Designated EHV charges'!$D:$P,10,FALSE)=0,0,VLOOKUP($A41,'Annex 2 Designated EHV charges'!$D:$P,10,FALSE)),"")</f>
        <v/>
      </c>
      <c r="F41" s="131" t="str">
        <f>IFERROR(IF(VLOOKUP($A41,'Annex 2 Designated EHV charges'!$D:$P,11,FALSE)=0,0,VLOOKUP($A41,'Annex 2 Designated EHV charges'!$D:$P,11,FALSE)),"")</f>
        <v/>
      </c>
      <c r="G41" s="132" t="str">
        <f>IFERROR(IF(VLOOKUP($A41,'Annex 2 Designated EHV charges'!$D:$P,12,FALSE)=0,0,VLOOKUP($A41,'Annex 2 Designated EHV charges'!$D:$P,12,FALSE)),"")</f>
        <v/>
      </c>
      <c r="H41" s="132" t="str">
        <f>IFERROR(IF(VLOOKUP($A41,'Annex 2 Designated EHV charges'!$D:$P,13,FALSE)=0,0,VLOOKUP($A41,'Annex 2 Designated EHV charges'!$D:$P,13,FALSE)),"")</f>
        <v/>
      </c>
    </row>
    <row r="42" spans="1:8" x14ac:dyDescent="0.25">
      <c r="A42" s="129" t="str">
        <f t="array" ref="A42">IFERROR(INDEX('Annex 2 Designated EHV charges'!$D$10:$D$81, MATCH(0, IF(('Annex 2 Designated EHV charges'!$D$10:$D$81=""),1, COUNTIF(A$4:$A41, 'Annex 2 Designated EHV charges'!$D$10:$D$81)), 0)),"")</f>
        <v/>
      </c>
      <c r="B42" s="105" t="str">
        <f>IF($A42="","",VLOOKUP($A42,'Annex 2 Designated EHV charges'!$D:$P,2,0))</f>
        <v/>
      </c>
      <c r="C42" s="124" t="str">
        <f>IF($A42="","",VLOOKUP($A42,'Annex 2 Designated EHV charges'!$D:$P,3,0))</f>
        <v/>
      </c>
      <c r="D42" s="125" t="str">
        <f>IF($A42="","",VLOOKUP($A42,'Annex 2 Designated EHV charges'!$D:$P,4,0))</f>
        <v/>
      </c>
      <c r="E42" s="130" t="str">
        <f>IFERROR(IF(VLOOKUP($A42,'Annex 2 Designated EHV charges'!$D:$P,10,FALSE)=0,0,VLOOKUP($A42,'Annex 2 Designated EHV charges'!$D:$P,10,FALSE)),"")</f>
        <v/>
      </c>
      <c r="F42" s="131" t="str">
        <f>IFERROR(IF(VLOOKUP($A42,'Annex 2 Designated EHV charges'!$D:$P,11,FALSE)=0,0,VLOOKUP($A42,'Annex 2 Designated EHV charges'!$D:$P,11,FALSE)),"")</f>
        <v/>
      </c>
      <c r="G42" s="132" t="str">
        <f>IFERROR(IF(VLOOKUP($A42,'Annex 2 Designated EHV charges'!$D:$P,12,FALSE)=0,0,VLOOKUP($A42,'Annex 2 Designated EHV charges'!$D:$P,12,FALSE)),"")</f>
        <v/>
      </c>
      <c r="H42" s="132" t="str">
        <f>IFERROR(IF(VLOOKUP($A42,'Annex 2 Designated EHV charges'!$D:$P,13,FALSE)=0,0,VLOOKUP($A42,'Annex 2 Designated EHV charges'!$D:$P,13,FALSE)),"")</f>
        <v/>
      </c>
    </row>
    <row r="43" spans="1:8" x14ac:dyDescent="0.25">
      <c r="A43" s="129" t="str">
        <f t="array" ref="A43">IFERROR(INDEX('Annex 2 Designated EHV charges'!$D$10:$D$81, MATCH(0, IF(('Annex 2 Designated EHV charges'!$D$10:$D$81=""),1, COUNTIF(A$4:$A42, 'Annex 2 Designated EHV charges'!$D$10:$D$81)), 0)),"")</f>
        <v/>
      </c>
      <c r="B43" s="105" t="str">
        <f>IF($A43="","",VLOOKUP($A43,'Annex 2 Designated EHV charges'!$D:$P,2,0))</f>
        <v/>
      </c>
      <c r="C43" s="124" t="str">
        <f>IF($A43="","",VLOOKUP($A43,'Annex 2 Designated EHV charges'!$D:$P,3,0))</f>
        <v/>
      </c>
      <c r="D43" s="125" t="str">
        <f>IF($A43="","",VLOOKUP($A43,'Annex 2 Designated EHV charges'!$D:$P,4,0))</f>
        <v/>
      </c>
      <c r="E43" s="130" t="str">
        <f>IFERROR(IF(VLOOKUP($A43,'Annex 2 Designated EHV charges'!$D:$P,10,FALSE)=0,0,VLOOKUP($A43,'Annex 2 Designated EHV charges'!$D:$P,10,FALSE)),"")</f>
        <v/>
      </c>
      <c r="F43" s="131" t="str">
        <f>IFERROR(IF(VLOOKUP($A43,'Annex 2 Designated EHV charges'!$D:$P,11,FALSE)=0,0,VLOOKUP($A43,'Annex 2 Designated EHV charges'!$D:$P,11,FALSE)),"")</f>
        <v/>
      </c>
      <c r="G43" s="132" t="str">
        <f>IFERROR(IF(VLOOKUP($A43,'Annex 2 Designated EHV charges'!$D:$P,12,FALSE)=0,0,VLOOKUP($A43,'Annex 2 Designated EHV charges'!$D:$P,12,FALSE)),"")</f>
        <v/>
      </c>
      <c r="H43" s="132" t="str">
        <f>IFERROR(IF(VLOOKUP($A43,'Annex 2 Designated EHV charges'!$D:$P,13,FALSE)=0,0,VLOOKUP($A43,'Annex 2 Designated EHV charges'!$D:$P,13,FALSE)),"")</f>
        <v/>
      </c>
    </row>
    <row r="44" spans="1:8" x14ac:dyDescent="0.25">
      <c r="A44" s="129" t="str">
        <f t="array" ref="A44">IFERROR(INDEX('Annex 2 Designated EHV charges'!$D$10:$D$81, MATCH(0, IF(('Annex 2 Designated EHV charges'!$D$10:$D$81=""),1, COUNTIF(A$4:$A43, 'Annex 2 Designated EHV charges'!$D$10:$D$81)), 0)),"")</f>
        <v/>
      </c>
      <c r="B44" s="105" t="str">
        <f>IF($A44="","",VLOOKUP($A44,'Annex 2 Designated EHV charges'!$D:$P,2,0))</f>
        <v/>
      </c>
      <c r="C44" s="124" t="str">
        <f>IF($A44="","",VLOOKUP($A44,'Annex 2 Designated EHV charges'!$D:$P,3,0))</f>
        <v/>
      </c>
      <c r="D44" s="125" t="str">
        <f>IF($A44="","",VLOOKUP($A44,'Annex 2 Designated EHV charges'!$D:$P,4,0))</f>
        <v/>
      </c>
      <c r="E44" s="130" t="str">
        <f>IFERROR(IF(VLOOKUP($A44,'Annex 2 Designated EHV charges'!$D:$P,10,FALSE)=0,0,VLOOKUP($A44,'Annex 2 Designated EHV charges'!$D:$P,10,FALSE)),"")</f>
        <v/>
      </c>
      <c r="F44" s="131" t="str">
        <f>IFERROR(IF(VLOOKUP($A44,'Annex 2 Designated EHV charges'!$D:$P,11,FALSE)=0,0,VLOOKUP($A44,'Annex 2 Designated EHV charges'!$D:$P,11,FALSE)),"")</f>
        <v/>
      </c>
      <c r="G44" s="132" t="str">
        <f>IFERROR(IF(VLOOKUP($A44,'Annex 2 Designated EHV charges'!$D:$P,12,FALSE)=0,0,VLOOKUP($A44,'Annex 2 Designated EHV charges'!$D:$P,12,FALSE)),"")</f>
        <v/>
      </c>
      <c r="H44" s="132" t="str">
        <f>IFERROR(IF(VLOOKUP($A44,'Annex 2 Designated EHV charges'!$D:$P,13,FALSE)=0,0,VLOOKUP($A44,'Annex 2 Designated EHV charges'!$D:$P,13,FALSE)),"")</f>
        <v/>
      </c>
    </row>
    <row r="45" spans="1:8" x14ac:dyDescent="0.25">
      <c r="A45" s="129" t="str">
        <f t="array" ref="A45">IFERROR(INDEX('Annex 2 Designated EHV charges'!$D$10:$D$81, MATCH(0, IF(('Annex 2 Designated EHV charges'!$D$10:$D$81=""),1, COUNTIF(A$4:$A44, 'Annex 2 Designated EHV charges'!$D$10:$D$81)), 0)),"")</f>
        <v/>
      </c>
      <c r="B45" s="105" t="str">
        <f>IF($A45="","",VLOOKUP($A45,'Annex 2 Designated EHV charges'!$D:$P,2,0))</f>
        <v/>
      </c>
      <c r="C45" s="124" t="str">
        <f>IF($A45="","",VLOOKUP($A45,'Annex 2 Designated EHV charges'!$D:$P,3,0))</f>
        <v/>
      </c>
      <c r="D45" s="125" t="str">
        <f>IF($A45="","",VLOOKUP($A45,'Annex 2 Designated EHV charges'!$D:$P,4,0))</f>
        <v/>
      </c>
      <c r="E45" s="130" t="str">
        <f>IFERROR(IF(VLOOKUP($A45,'Annex 2 Designated EHV charges'!$D:$P,10,FALSE)=0,0,VLOOKUP($A45,'Annex 2 Designated EHV charges'!$D:$P,10,FALSE)),"")</f>
        <v/>
      </c>
      <c r="F45" s="131" t="str">
        <f>IFERROR(IF(VLOOKUP($A45,'Annex 2 Designated EHV charges'!$D:$P,11,FALSE)=0,0,VLOOKUP($A45,'Annex 2 Designated EHV charges'!$D:$P,11,FALSE)),"")</f>
        <v/>
      </c>
      <c r="G45" s="132" t="str">
        <f>IFERROR(IF(VLOOKUP($A45,'Annex 2 Designated EHV charges'!$D:$P,12,FALSE)=0,0,VLOOKUP($A45,'Annex 2 Designated EHV charges'!$D:$P,12,FALSE)),"")</f>
        <v/>
      </c>
      <c r="H45" s="132" t="str">
        <f>IFERROR(IF(VLOOKUP($A45,'Annex 2 Designated EHV charges'!$D:$P,13,FALSE)=0,0,VLOOKUP($A45,'Annex 2 Designated EHV charges'!$D:$P,13,FALSE)),"")</f>
        <v/>
      </c>
    </row>
    <row r="46" spans="1:8" x14ac:dyDescent="0.25">
      <c r="A46" s="129" t="str">
        <f t="array" ref="A46">IFERROR(INDEX('Annex 2 Designated EHV charges'!$D$10:$D$81, MATCH(0, IF(('Annex 2 Designated EHV charges'!$D$10:$D$81=""),1, COUNTIF(A$4:$A45, 'Annex 2 Designated EHV charges'!$D$10:$D$81)), 0)),"")</f>
        <v/>
      </c>
      <c r="B46" s="105" t="str">
        <f>IF($A46="","",VLOOKUP($A46,'Annex 2 Designated EHV charges'!$D:$P,2,0))</f>
        <v/>
      </c>
      <c r="C46" s="124" t="str">
        <f>IF($A46="","",VLOOKUP($A46,'Annex 2 Designated EHV charges'!$D:$P,3,0))</f>
        <v/>
      </c>
      <c r="D46" s="125" t="str">
        <f>IF($A46="","",VLOOKUP($A46,'Annex 2 Designated EHV charges'!$D:$P,4,0))</f>
        <v/>
      </c>
      <c r="E46" s="130" t="str">
        <f>IFERROR(IF(VLOOKUP($A46,'Annex 2 Designated EHV charges'!$D:$P,10,FALSE)=0,0,VLOOKUP($A46,'Annex 2 Designated EHV charges'!$D:$P,10,FALSE)),"")</f>
        <v/>
      </c>
      <c r="F46" s="131" t="str">
        <f>IFERROR(IF(VLOOKUP($A46,'Annex 2 Designated EHV charges'!$D:$P,11,FALSE)=0,0,VLOOKUP($A46,'Annex 2 Designated EHV charges'!$D:$P,11,FALSE)),"")</f>
        <v/>
      </c>
      <c r="G46" s="132" t="str">
        <f>IFERROR(IF(VLOOKUP($A46,'Annex 2 Designated EHV charges'!$D:$P,12,FALSE)=0,0,VLOOKUP($A46,'Annex 2 Designated EHV charges'!$D:$P,12,FALSE)),"")</f>
        <v/>
      </c>
      <c r="H46" s="132" t="str">
        <f>IFERROR(IF(VLOOKUP($A46,'Annex 2 Designated EHV charges'!$D:$P,13,FALSE)=0,0,VLOOKUP($A46,'Annex 2 Designated EHV charges'!$D:$P,13,FALSE)),"")</f>
        <v/>
      </c>
    </row>
    <row r="47" spans="1:8" x14ac:dyDescent="0.25">
      <c r="A47" s="129" t="str">
        <f t="array" ref="A47">IFERROR(INDEX('Annex 2 Designated EHV charges'!$D$10:$D$81, MATCH(0, IF(('Annex 2 Designated EHV charges'!$D$10:$D$81=""),1, COUNTIF(A$4:$A46, 'Annex 2 Designated EHV charges'!$D$10:$D$81)), 0)),"")</f>
        <v/>
      </c>
      <c r="B47" s="105" t="str">
        <f>IF($A47="","",VLOOKUP($A47,'Annex 2 Designated EHV charges'!$D:$P,2,0))</f>
        <v/>
      </c>
      <c r="C47" s="124" t="str">
        <f>IF($A47="","",VLOOKUP($A47,'Annex 2 Designated EHV charges'!$D:$P,3,0))</f>
        <v/>
      </c>
      <c r="D47" s="125" t="str">
        <f>IF($A47="","",VLOOKUP($A47,'Annex 2 Designated EHV charges'!$D:$P,4,0))</f>
        <v/>
      </c>
      <c r="E47" s="130" t="str">
        <f>IFERROR(IF(VLOOKUP($A47,'Annex 2 Designated EHV charges'!$D:$P,10,FALSE)=0,0,VLOOKUP($A47,'Annex 2 Designated EHV charges'!$D:$P,10,FALSE)),"")</f>
        <v/>
      </c>
      <c r="F47" s="131" t="str">
        <f>IFERROR(IF(VLOOKUP($A47,'Annex 2 Designated EHV charges'!$D:$P,11,FALSE)=0,0,VLOOKUP($A47,'Annex 2 Designated EHV charges'!$D:$P,11,FALSE)),"")</f>
        <v/>
      </c>
      <c r="G47" s="132" t="str">
        <f>IFERROR(IF(VLOOKUP($A47,'Annex 2 Designated EHV charges'!$D:$P,12,FALSE)=0,0,VLOOKUP($A47,'Annex 2 Designated EHV charges'!$D:$P,12,FALSE)),"")</f>
        <v/>
      </c>
      <c r="H47" s="132" t="str">
        <f>IFERROR(IF(VLOOKUP($A47,'Annex 2 Designated EHV charges'!$D:$P,13,FALSE)=0,0,VLOOKUP($A47,'Annex 2 Designated EHV charges'!$D:$P,13,FALSE)),"")</f>
        <v/>
      </c>
    </row>
    <row r="48" spans="1:8" x14ac:dyDescent="0.25">
      <c r="A48" s="129" t="str">
        <f t="array" ref="A48">IFERROR(INDEX('Annex 2 Designated EHV charges'!$D$10:$D$81, MATCH(0, IF(('Annex 2 Designated EHV charges'!$D$10:$D$81=""),1, COUNTIF(A$4:$A47, 'Annex 2 Designated EHV charges'!$D$10:$D$81)), 0)),"")</f>
        <v/>
      </c>
      <c r="B48" s="105" t="str">
        <f>IF($A48="","",VLOOKUP($A48,'Annex 2 Designated EHV charges'!$D:$P,2,0))</f>
        <v/>
      </c>
      <c r="C48" s="124" t="str">
        <f>IF($A48="","",VLOOKUP($A48,'Annex 2 Designated EHV charges'!$D:$P,3,0))</f>
        <v/>
      </c>
      <c r="D48" s="125" t="str">
        <f>IF($A48="","",VLOOKUP($A48,'Annex 2 Designated EHV charges'!$D:$P,4,0))</f>
        <v/>
      </c>
      <c r="E48" s="130" t="str">
        <f>IFERROR(IF(VLOOKUP($A48,'Annex 2 Designated EHV charges'!$D:$P,10,FALSE)=0,0,VLOOKUP($A48,'Annex 2 Designated EHV charges'!$D:$P,10,FALSE)),"")</f>
        <v/>
      </c>
      <c r="F48" s="131" t="str">
        <f>IFERROR(IF(VLOOKUP($A48,'Annex 2 Designated EHV charges'!$D:$P,11,FALSE)=0,0,VLOOKUP($A48,'Annex 2 Designated EHV charges'!$D:$P,11,FALSE)),"")</f>
        <v/>
      </c>
      <c r="G48" s="132" t="str">
        <f>IFERROR(IF(VLOOKUP($A48,'Annex 2 Designated EHV charges'!$D:$P,12,FALSE)=0,0,VLOOKUP($A48,'Annex 2 Designated EHV charges'!$D:$P,12,FALSE)),"")</f>
        <v/>
      </c>
      <c r="H48" s="132" t="str">
        <f>IFERROR(IF(VLOOKUP($A48,'Annex 2 Designated EHV charges'!$D:$P,13,FALSE)=0,0,VLOOKUP($A48,'Annex 2 Designated EHV charges'!$D:$P,13,FALSE)),"")</f>
        <v/>
      </c>
    </row>
    <row r="49" spans="1:8" x14ac:dyDescent="0.25">
      <c r="A49" s="129" t="str">
        <f t="array" ref="A49">IFERROR(INDEX('Annex 2 Designated EHV charges'!$D$10:$D$81, MATCH(0, IF(('Annex 2 Designated EHV charges'!$D$10:$D$81=""),1, COUNTIF(A$4:$A48, 'Annex 2 Designated EHV charges'!$D$10:$D$81)), 0)),"")</f>
        <v/>
      </c>
      <c r="B49" s="105" t="str">
        <f>IF($A49="","",VLOOKUP($A49,'Annex 2 Designated EHV charges'!$D:$P,2,0))</f>
        <v/>
      </c>
      <c r="C49" s="124" t="str">
        <f>IF($A49="","",VLOOKUP($A49,'Annex 2 Designated EHV charges'!$D:$P,3,0))</f>
        <v/>
      </c>
      <c r="D49" s="125" t="str">
        <f>IF($A49="","",VLOOKUP($A49,'Annex 2 Designated EHV charges'!$D:$P,4,0))</f>
        <v/>
      </c>
      <c r="E49" s="130" t="str">
        <f>IFERROR(IF(VLOOKUP($A49,'Annex 2 Designated EHV charges'!$D:$P,10,FALSE)=0,0,VLOOKUP($A49,'Annex 2 Designated EHV charges'!$D:$P,10,FALSE)),"")</f>
        <v/>
      </c>
      <c r="F49" s="131" t="str">
        <f>IFERROR(IF(VLOOKUP($A49,'Annex 2 Designated EHV charges'!$D:$P,11,FALSE)=0,0,VLOOKUP($A49,'Annex 2 Designated EHV charges'!$D:$P,11,FALSE)),"")</f>
        <v/>
      </c>
      <c r="G49" s="132" t="str">
        <f>IFERROR(IF(VLOOKUP($A49,'Annex 2 Designated EHV charges'!$D:$P,12,FALSE)=0,0,VLOOKUP($A49,'Annex 2 Designated EHV charges'!$D:$P,12,FALSE)),"")</f>
        <v/>
      </c>
      <c r="H49" s="132" t="str">
        <f>IFERROR(IF(VLOOKUP($A49,'Annex 2 Designated EHV charges'!$D:$P,13,FALSE)=0,0,VLOOKUP($A49,'Annex 2 Designated EHV charges'!$D:$P,13,FALSE)),"")</f>
        <v/>
      </c>
    </row>
    <row r="50" spans="1:8" x14ac:dyDescent="0.25">
      <c r="A50" s="129" t="str">
        <f t="array" ref="A50">IFERROR(INDEX('Annex 2 Designated EHV charges'!$D$10:$D$81, MATCH(0, IF(('Annex 2 Designated EHV charges'!$D$10:$D$81=""),1, COUNTIF(A$4:$A49, 'Annex 2 Designated EHV charges'!$D$10:$D$81)), 0)),"")</f>
        <v/>
      </c>
      <c r="B50" s="105" t="str">
        <f>IF($A50="","",VLOOKUP($A50,'Annex 2 Designated EHV charges'!$D:$P,2,0))</f>
        <v/>
      </c>
      <c r="C50" s="124" t="str">
        <f>IF($A50="","",VLOOKUP($A50,'Annex 2 Designated EHV charges'!$D:$P,3,0))</f>
        <v/>
      </c>
      <c r="D50" s="125" t="str">
        <f>IF($A50="","",VLOOKUP($A50,'Annex 2 Designated EHV charges'!$D:$P,4,0))</f>
        <v/>
      </c>
      <c r="E50" s="130" t="str">
        <f>IFERROR(IF(VLOOKUP($A50,'Annex 2 Designated EHV charges'!$D:$P,10,FALSE)=0,0,VLOOKUP($A50,'Annex 2 Designated EHV charges'!$D:$P,10,FALSE)),"")</f>
        <v/>
      </c>
      <c r="F50" s="131" t="str">
        <f>IFERROR(IF(VLOOKUP($A50,'Annex 2 Designated EHV charges'!$D:$P,11,FALSE)=0,0,VLOOKUP($A50,'Annex 2 Designated EHV charges'!$D:$P,11,FALSE)),"")</f>
        <v/>
      </c>
      <c r="G50" s="132" t="str">
        <f>IFERROR(IF(VLOOKUP($A50,'Annex 2 Designated EHV charges'!$D:$P,12,FALSE)=0,0,VLOOKUP($A50,'Annex 2 Designated EHV charges'!$D:$P,12,FALSE)),"")</f>
        <v/>
      </c>
      <c r="H50" s="132" t="str">
        <f>IFERROR(IF(VLOOKUP($A50,'Annex 2 Designated EHV charges'!$D:$P,13,FALSE)=0,0,VLOOKUP($A50,'Annex 2 Designated EHV charges'!$D:$P,13,FALSE)),"")</f>
        <v/>
      </c>
    </row>
  </sheetData>
  <mergeCells count="2">
    <mergeCell ref="A2:H2"/>
    <mergeCell ref="A1:H1"/>
  </mergeCells>
  <pageMargins left="0.39370078740157483" right="0.39370078740157483" top="0.9055118110236221" bottom="0.74803149606299213" header="0.31496062992125984" footer="0.51181102362204722"/>
  <pageSetup paperSize="9" scale="65" fitToHeight="0" orientation="portrait" r:id="rId1"/>
  <headerFooter differentFirst="1" scaleWithDoc="0">
    <oddHeader>&amp;L&amp;"Trebuchet MS,Bold"
Annex 2b&amp;"Trebuchet MS,Regular" - Schedule of Export Charges for use of the Distribution System by Designated EHV Properties (including LDNOs with Designated EHV Properties/end-users).</oddHeader>
    <firstHeader>&amp;L&amp;"Trebuchet MS,Bold"
Annex 2b &amp;"Trebuchet MS,Regular"- Schedule of Export Charges for use of the Distribution System by Designated EHV Properties (including LDNOs with Designated EHV Properties/end-users).</first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J24"/>
  <sheetViews>
    <sheetView zoomScale="80" zoomScaleNormal="80" zoomScaleSheetLayoutView="100" workbookViewId="0"/>
  </sheetViews>
  <sheetFormatPr defaultColWidth="9.109375" defaultRowHeight="14.4" x14ac:dyDescent="0.35"/>
  <cols>
    <col min="1" max="1" width="27.44140625" style="137" customWidth="1"/>
    <col min="2" max="2" width="11" style="137" customWidth="1"/>
    <col min="3" max="3" width="9.109375" style="137"/>
    <col min="4" max="10" width="16.5546875" style="137" customWidth="1"/>
    <col min="11" max="16384" width="9.109375" style="137"/>
  </cols>
  <sheetData>
    <row r="1" spans="1:10" s="135" customFormat="1" ht="27.75" customHeight="1" x14ac:dyDescent="0.35">
      <c r="A1" s="133" t="s">
        <v>18</v>
      </c>
      <c r="B1" s="134"/>
      <c r="D1" s="134"/>
      <c r="E1" s="134"/>
      <c r="F1" s="134"/>
      <c r="G1" s="136"/>
      <c r="H1" s="137"/>
      <c r="I1" s="137"/>
    </row>
    <row r="2" spans="1:10" s="135" customFormat="1" ht="27" customHeight="1" x14ac:dyDescent="0.25">
      <c r="A2" s="219" t="str">
        <f>Overview!B4&amp; " - Effective from "&amp;Overview!D4&amp;" - "&amp;Overview!E4&amp;" LV and HV tariffs"</f>
        <v>Fulcrum Electricity Assets Ltd - GSP_F - Effective from 1 April 2027 - Final LV and HV tariffs</v>
      </c>
      <c r="B2" s="219"/>
      <c r="C2" s="219"/>
      <c r="D2" s="219"/>
      <c r="E2" s="219"/>
      <c r="F2" s="219"/>
      <c r="G2" s="219"/>
      <c r="H2" s="219"/>
      <c r="I2" s="219"/>
      <c r="J2" s="219"/>
    </row>
    <row r="3" spans="1:10" s="135" customFormat="1" ht="27" customHeight="1" x14ac:dyDescent="0.25">
      <c r="A3" s="235" t="s">
        <v>579</v>
      </c>
      <c r="B3" s="236"/>
      <c r="C3" s="236"/>
      <c r="D3" s="236"/>
      <c r="E3" s="236"/>
      <c r="F3" s="236"/>
      <c r="G3" s="236"/>
      <c r="H3" s="236"/>
      <c r="I3" s="236"/>
      <c r="J3" s="237"/>
    </row>
    <row r="4" spans="1:10" s="135" customFormat="1" ht="71.25" customHeight="1" x14ac:dyDescent="0.25">
      <c r="A4" s="138"/>
      <c r="B4" s="77" t="s">
        <v>0</v>
      </c>
      <c r="C4" s="100" t="s">
        <v>23</v>
      </c>
      <c r="D4" s="100" t="s">
        <v>580</v>
      </c>
      <c r="E4" s="100" t="s">
        <v>581</v>
      </c>
      <c r="F4" s="100" t="s">
        <v>24</v>
      </c>
      <c r="G4" s="100"/>
      <c r="H4" s="100"/>
      <c r="I4" s="100"/>
      <c r="J4" s="100"/>
    </row>
    <row r="5" spans="1:10" s="135" customFormat="1" ht="32.25" customHeight="1" x14ac:dyDescent="0.25">
      <c r="A5" s="139"/>
      <c r="B5" s="140"/>
      <c r="C5" s="141"/>
      <c r="D5" s="142"/>
      <c r="E5" s="142"/>
      <c r="F5" s="143"/>
      <c r="G5" s="144"/>
      <c r="H5" s="144"/>
      <c r="I5" s="144"/>
      <c r="J5" s="144"/>
    </row>
    <row r="6" spans="1:10" ht="12.75" customHeight="1" x14ac:dyDescent="0.35">
      <c r="A6" s="238" t="s">
        <v>2</v>
      </c>
      <c r="B6" s="246"/>
      <c r="C6" s="247"/>
      <c r="D6" s="247"/>
      <c r="E6" s="247"/>
      <c r="F6" s="247"/>
      <c r="G6" s="247"/>
      <c r="H6" s="248"/>
      <c r="I6" s="248"/>
      <c r="J6" s="249"/>
    </row>
    <row r="7" spans="1:10" x14ac:dyDescent="0.35">
      <c r="A7" s="239"/>
      <c r="B7" s="246"/>
      <c r="C7" s="247"/>
      <c r="D7" s="247"/>
      <c r="E7" s="247"/>
      <c r="F7" s="247"/>
      <c r="G7" s="247"/>
      <c r="H7" s="248"/>
      <c r="I7" s="248"/>
      <c r="J7" s="249"/>
    </row>
    <row r="8" spans="1:10" x14ac:dyDescent="0.35">
      <c r="A8" s="250"/>
      <c r="B8" s="246"/>
      <c r="C8" s="247"/>
      <c r="D8" s="247"/>
      <c r="E8" s="247"/>
      <c r="F8" s="247"/>
      <c r="G8" s="247"/>
      <c r="H8" s="248"/>
      <c r="I8" s="248"/>
      <c r="J8" s="249"/>
    </row>
    <row r="11" spans="1:10" s="135" customFormat="1" ht="27" customHeight="1" x14ac:dyDescent="0.25">
      <c r="A11" s="235" t="s">
        <v>582</v>
      </c>
      <c r="B11" s="236"/>
      <c r="C11" s="236"/>
      <c r="D11" s="236"/>
      <c r="E11" s="236"/>
      <c r="F11" s="236"/>
      <c r="G11" s="236"/>
      <c r="H11" s="236"/>
      <c r="I11" s="236"/>
      <c r="J11" s="237"/>
    </row>
    <row r="12" spans="1:10" s="135" customFormat="1" ht="58.5" customHeight="1" x14ac:dyDescent="0.25">
      <c r="A12" s="138"/>
      <c r="B12" s="77" t="s">
        <v>0</v>
      </c>
      <c r="C12" s="100" t="s">
        <v>23</v>
      </c>
      <c r="D12" s="77" t="s">
        <v>583</v>
      </c>
      <c r="E12" s="77" t="s">
        <v>584</v>
      </c>
      <c r="F12" s="77" t="s">
        <v>585</v>
      </c>
      <c r="G12" s="100" t="s">
        <v>24</v>
      </c>
      <c r="H12" s="100" t="s">
        <v>25</v>
      </c>
      <c r="I12" s="77" t="s">
        <v>356</v>
      </c>
      <c r="J12" s="100" t="s">
        <v>256</v>
      </c>
    </row>
    <row r="13" spans="1:10" s="135" customFormat="1" ht="32.25" customHeight="1" x14ac:dyDescent="0.25">
      <c r="A13" s="139"/>
      <c r="B13" s="140"/>
      <c r="C13" s="141"/>
      <c r="D13" s="142"/>
      <c r="E13" s="142"/>
      <c r="F13" s="142"/>
      <c r="G13" s="143"/>
      <c r="H13" s="143"/>
      <c r="I13" s="143"/>
      <c r="J13" s="142"/>
    </row>
    <row r="14" spans="1:10" ht="12.75" customHeight="1" x14ac:dyDescent="0.35">
      <c r="A14" s="238" t="s">
        <v>2</v>
      </c>
      <c r="B14" s="242" t="s">
        <v>12</v>
      </c>
      <c r="C14" s="243"/>
      <c r="D14" s="243"/>
      <c r="E14" s="243"/>
      <c r="F14" s="243"/>
      <c r="G14" s="243"/>
      <c r="H14" s="244"/>
      <c r="I14" s="244"/>
      <c r="J14" s="245"/>
    </row>
    <row r="15" spans="1:10" ht="12.75" customHeight="1" x14ac:dyDescent="0.35">
      <c r="A15" s="239"/>
      <c r="B15" s="246"/>
      <c r="C15" s="247"/>
      <c r="D15" s="247"/>
      <c r="E15" s="247"/>
      <c r="F15" s="247"/>
      <c r="G15" s="247"/>
      <c r="H15" s="248"/>
      <c r="I15" s="248"/>
      <c r="J15" s="249"/>
    </row>
    <row r="16" spans="1:10" ht="12.75" customHeight="1" x14ac:dyDescent="0.35">
      <c r="A16" s="239"/>
      <c r="B16" s="246"/>
      <c r="C16" s="247"/>
      <c r="D16" s="247"/>
      <c r="E16" s="247"/>
      <c r="F16" s="247"/>
      <c r="G16" s="247"/>
      <c r="H16" s="248"/>
      <c r="I16" s="248"/>
      <c r="J16" s="249"/>
    </row>
    <row r="17" spans="1:10" ht="23.25" customHeight="1" x14ac:dyDescent="0.35">
      <c r="A17" s="240"/>
      <c r="B17" s="246"/>
      <c r="C17" s="247"/>
      <c r="D17" s="247"/>
      <c r="E17" s="247"/>
      <c r="F17" s="247"/>
      <c r="G17" s="247"/>
      <c r="H17" s="248"/>
      <c r="I17" s="248"/>
      <c r="J17" s="249"/>
    </row>
    <row r="18" spans="1:10" ht="12.75" customHeight="1" x14ac:dyDescent="0.35">
      <c r="A18" s="240"/>
      <c r="B18" s="246"/>
      <c r="C18" s="247"/>
      <c r="D18" s="247"/>
      <c r="E18" s="247"/>
      <c r="F18" s="247"/>
      <c r="G18" s="247"/>
      <c r="H18" s="248"/>
      <c r="I18" s="248"/>
      <c r="J18" s="249"/>
    </row>
    <row r="19" spans="1:10" x14ac:dyDescent="0.35">
      <c r="A19" s="240"/>
      <c r="B19" s="246"/>
      <c r="C19" s="247"/>
      <c r="D19" s="247"/>
      <c r="E19" s="247"/>
      <c r="F19" s="247"/>
      <c r="G19" s="247"/>
      <c r="H19" s="248"/>
      <c r="I19" s="248"/>
      <c r="J19" s="249"/>
    </row>
    <row r="20" spans="1:10" x14ac:dyDescent="0.35">
      <c r="A20" s="240"/>
      <c r="B20" s="246"/>
      <c r="C20" s="247"/>
      <c r="D20" s="247"/>
      <c r="E20" s="247"/>
      <c r="F20" s="247"/>
      <c r="G20" s="247"/>
      <c r="H20" s="248"/>
      <c r="I20" s="248"/>
      <c r="J20" s="249"/>
    </row>
    <row r="21" spans="1:10" x14ac:dyDescent="0.35">
      <c r="A21" s="241"/>
      <c r="B21" s="246"/>
      <c r="C21" s="247"/>
      <c r="D21" s="247"/>
      <c r="E21" s="247"/>
      <c r="F21" s="247"/>
      <c r="G21" s="247"/>
      <c r="H21" s="248"/>
      <c r="I21" s="248"/>
      <c r="J21" s="249"/>
    </row>
    <row r="24" spans="1:10" x14ac:dyDescent="0.35">
      <c r="A24" s="56" t="str">
        <f>Overview!B4&amp;" has no preserved charges/additional LLFCs"</f>
        <v>Fulcrum Electricity Assets Ltd - GSP_F has no preserved charges/additional LLFCs</v>
      </c>
    </row>
  </sheetData>
  <mergeCells count="16">
    <mergeCell ref="A2:J2"/>
    <mergeCell ref="A3:J3"/>
    <mergeCell ref="A6:A8"/>
    <mergeCell ref="B6:J6"/>
    <mergeCell ref="B7:J7"/>
    <mergeCell ref="B8:J8"/>
    <mergeCell ref="A11:J11"/>
    <mergeCell ref="A14:A21"/>
    <mergeCell ref="B14:J14"/>
    <mergeCell ref="B15:J15"/>
    <mergeCell ref="B16:J16"/>
    <mergeCell ref="B17:J17"/>
    <mergeCell ref="B18:J18"/>
    <mergeCell ref="B19:J19"/>
    <mergeCell ref="B20:J20"/>
    <mergeCell ref="B21:J21"/>
  </mergeCells>
  <hyperlinks>
    <hyperlink ref="A1" location="Overview!A1" display="Back to Overview" xr:uid="{00000000-0004-0000-0500-000000000000}"/>
  </hyperlinks>
  <pageMargins left="0.39370078740157483" right="0.39370078740157483" top="0.9055118110236221" bottom="0.74803149606299213" header="0.51181102362204722" footer="0.51181102362204722"/>
  <pageSetup paperSize="9" fitToHeight="0" orientation="portrait" r:id="rId1"/>
  <headerFooter scaleWithDoc="0">
    <oddHeader>&amp;L&amp;"Trebuchet MS,Regular"
&amp;"Trebuchet MS,Bold"Annex 3&amp;"Trebuchet MS,Regular" - Schedule of Charges for use of the Distribution System to Preserved/Additional LLFC Classes</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J224"/>
  <sheetViews>
    <sheetView topLeftCell="A6" zoomScale="85" zoomScaleNormal="85" zoomScaleSheetLayoutView="100" workbookViewId="0">
      <selection activeCell="B12" sqref="B12:B56"/>
    </sheetView>
  </sheetViews>
  <sheetFormatPr defaultColWidth="9.109375" defaultRowHeight="27.75" customHeight="1" x14ac:dyDescent="0.35"/>
  <cols>
    <col min="1" max="1" width="58" style="58" bestFit="1" customWidth="1"/>
    <col min="2" max="2" width="17.6640625" style="92" customWidth="1"/>
    <col min="3" max="4" width="17.6640625" style="58" customWidth="1"/>
    <col min="5" max="7" width="17.6640625" style="92" customWidth="1"/>
    <col min="8" max="9" width="17.6640625" style="93" customWidth="1"/>
    <col min="10" max="10" width="17.6640625" style="61" customWidth="1"/>
    <col min="11" max="16384" width="9.109375" style="58"/>
  </cols>
  <sheetData>
    <row r="1" spans="1:10" ht="27.75" customHeight="1" x14ac:dyDescent="0.35">
      <c r="A1" s="96" t="s">
        <v>18</v>
      </c>
      <c r="B1" s="58"/>
      <c r="F1" s="58"/>
      <c r="G1" s="58"/>
      <c r="H1" s="58"/>
      <c r="I1" s="61"/>
      <c r="J1" s="58"/>
    </row>
    <row r="2" spans="1:10" ht="27" customHeight="1" x14ac:dyDescent="0.25">
      <c r="A2" s="251" t="str">
        <f>Overview!B4&amp; " - Effective from "&amp;Overview!D4&amp;" - "&amp;Overview!E4&amp;" LDNO tariffs"</f>
        <v>Fulcrum Electricity Assets Ltd - GSP_F - Effective from 1 April 2027 - Final LDNO tariffs</v>
      </c>
      <c r="B2" s="251"/>
      <c r="C2" s="251"/>
      <c r="D2" s="251"/>
      <c r="E2" s="251"/>
      <c r="F2" s="251"/>
      <c r="G2" s="251"/>
      <c r="H2" s="251"/>
      <c r="I2" s="251"/>
      <c r="J2" s="251"/>
    </row>
    <row r="3" spans="1:10" ht="18" x14ac:dyDescent="0.25">
      <c r="A3" s="145"/>
      <c r="B3" s="145"/>
      <c r="C3" s="145"/>
      <c r="D3" s="145"/>
      <c r="E3" s="145"/>
      <c r="F3" s="145"/>
      <c r="G3" s="145"/>
      <c r="H3" s="145"/>
      <c r="I3" s="145"/>
      <c r="J3" s="145"/>
    </row>
    <row r="4" spans="1:10" ht="27" customHeight="1" x14ac:dyDescent="0.25">
      <c r="A4" s="219" t="s">
        <v>381</v>
      </c>
      <c r="B4" s="219"/>
      <c r="C4" s="219"/>
      <c r="D4" s="219"/>
      <c r="E4" s="146"/>
      <c r="F4" s="219" t="s">
        <v>382</v>
      </c>
      <c r="G4" s="219"/>
      <c r="H4" s="219"/>
      <c r="I4" s="219"/>
      <c r="J4" s="219"/>
    </row>
    <row r="5" spans="1:10" ht="32.25" customHeight="1" x14ac:dyDescent="0.25">
      <c r="A5" s="65" t="s">
        <v>12</v>
      </c>
      <c r="B5" s="66" t="s">
        <v>275</v>
      </c>
      <c r="C5" s="147" t="s">
        <v>276</v>
      </c>
      <c r="D5" s="67" t="s">
        <v>277</v>
      </c>
      <c r="E5" s="62"/>
      <c r="F5" s="223"/>
      <c r="G5" s="224"/>
      <c r="H5" s="68" t="s">
        <v>281</v>
      </c>
      <c r="I5" s="69" t="s">
        <v>282</v>
      </c>
      <c r="J5" s="67" t="s">
        <v>277</v>
      </c>
    </row>
    <row r="6" spans="1:10" ht="56.25" customHeight="1" x14ac:dyDescent="0.25">
      <c r="A6" s="70" t="s">
        <v>278</v>
      </c>
      <c r="B6" s="72" t="s">
        <v>680</v>
      </c>
      <c r="C6" s="72" t="s">
        <v>681</v>
      </c>
      <c r="D6" s="72" t="s">
        <v>682</v>
      </c>
      <c r="E6" s="62"/>
      <c r="F6" s="211" t="s">
        <v>279</v>
      </c>
      <c r="G6" s="211"/>
      <c r="H6" s="71" t="s">
        <v>680</v>
      </c>
      <c r="I6" s="72" t="s">
        <v>681</v>
      </c>
      <c r="J6" s="72" t="s">
        <v>682</v>
      </c>
    </row>
    <row r="7" spans="1:10" ht="56.25" customHeight="1" x14ac:dyDescent="0.25">
      <c r="A7" s="70" t="s">
        <v>14</v>
      </c>
      <c r="B7" s="73">
        <v>0</v>
      </c>
      <c r="C7" s="73">
        <v>0</v>
      </c>
      <c r="D7" s="72" t="s">
        <v>683</v>
      </c>
      <c r="E7" s="62"/>
      <c r="F7" s="211" t="s">
        <v>369</v>
      </c>
      <c r="G7" s="211"/>
      <c r="H7" s="73">
        <v>0</v>
      </c>
      <c r="I7" s="72" t="s">
        <v>685</v>
      </c>
      <c r="J7" s="72" t="s">
        <v>682</v>
      </c>
    </row>
    <row r="8" spans="1:10" ht="55.5" customHeight="1" x14ac:dyDescent="0.25">
      <c r="A8" s="74" t="s">
        <v>13</v>
      </c>
      <c r="B8" s="253" t="s">
        <v>684</v>
      </c>
      <c r="C8" s="254"/>
      <c r="D8" s="255"/>
      <c r="E8" s="62"/>
      <c r="F8" s="211" t="s">
        <v>293</v>
      </c>
      <c r="G8" s="211"/>
      <c r="H8" s="73">
        <v>0</v>
      </c>
      <c r="I8" s="73">
        <v>0</v>
      </c>
      <c r="J8" s="72" t="s">
        <v>683</v>
      </c>
    </row>
    <row r="9" spans="1:10" s="64" customFormat="1" ht="21" customHeight="1" x14ac:dyDescent="0.25">
      <c r="B9" s="62"/>
      <c r="C9" s="62"/>
      <c r="D9" s="62"/>
      <c r="E9" s="148"/>
      <c r="F9" s="218" t="s">
        <v>13</v>
      </c>
      <c r="G9" s="218"/>
      <c r="H9" s="252" t="s">
        <v>684</v>
      </c>
      <c r="I9" s="252"/>
      <c r="J9" s="252"/>
    </row>
    <row r="10" spans="1:10" s="64" customFormat="1" ht="12" customHeight="1" x14ac:dyDescent="0.25">
      <c r="A10" s="62"/>
      <c r="B10" s="62"/>
      <c r="C10" s="62"/>
      <c r="D10" s="62"/>
      <c r="E10" s="62"/>
      <c r="F10" s="149"/>
      <c r="G10" s="149"/>
      <c r="H10" s="150"/>
      <c r="I10" s="150"/>
      <c r="J10" s="150"/>
    </row>
    <row r="11" spans="1:10" ht="66" customHeight="1" x14ac:dyDescent="0.25">
      <c r="A11" s="75" t="s">
        <v>355</v>
      </c>
      <c r="B11" s="75" t="s">
        <v>31</v>
      </c>
      <c r="C11" s="76" t="s">
        <v>23</v>
      </c>
      <c r="D11" s="76" t="str">
        <f>'Annex 1 LV, HV and UMS charges'!D11</f>
        <v>Red/black unit charge
p/kWh</v>
      </c>
      <c r="E11" s="76" t="str">
        <f>'Annex 1 LV, HV and UMS charges'!E11</f>
        <v>Amber/yellow unit charge
p/kWh</v>
      </c>
      <c r="F11" s="76" t="str">
        <f>'Annex 1 LV, HV and UMS charges'!F11</f>
        <v>Green unit charge
p/kWh</v>
      </c>
      <c r="G11" s="76" t="str">
        <f>'Annex 1 LV, HV and UMS charges'!G11</f>
        <v>Fixed charge p/MPAN/day</v>
      </c>
      <c r="H11" s="76" t="str">
        <f>'Annex 1 LV, HV and UMS charges'!H11</f>
        <v>Capacity charge p/kVA/day</v>
      </c>
      <c r="I11" s="76" t="str">
        <f>'Annex 1 LV, HV and UMS charges'!I11</f>
        <v>Exceeded capacity charge
p/kVA/day</v>
      </c>
      <c r="J11" s="76" t="str">
        <f>'Annex 1 LV, HV and UMS charges'!J11</f>
        <v>Reactive power charge
p/kVArh</v>
      </c>
    </row>
    <row r="12" spans="1:10" ht="34.950000000000003" customHeight="1" x14ac:dyDescent="0.25">
      <c r="A12" s="151" t="s">
        <v>620</v>
      </c>
      <c r="B12" s="79" t="s">
        <v>987</v>
      </c>
      <c r="C12" s="152" t="s">
        <v>444</v>
      </c>
      <c r="D12" s="81">
        <v>6.58</v>
      </c>
      <c r="E12" s="82">
        <v>1.0629999999999999</v>
      </c>
      <c r="F12" s="83">
        <v>0.18</v>
      </c>
      <c r="G12" s="153">
        <v>12.65</v>
      </c>
      <c r="H12" s="85">
        <v>0</v>
      </c>
      <c r="I12" s="85">
        <v>0</v>
      </c>
      <c r="J12" s="86">
        <v>0</v>
      </c>
    </row>
    <row r="13" spans="1:10" ht="34.950000000000003" customHeight="1" x14ac:dyDescent="0.25">
      <c r="A13" s="151" t="s">
        <v>621</v>
      </c>
      <c r="B13" s="79" t="s">
        <v>988</v>
      </c>
      <c r="C13" s="152">
        <v>2</v>
      </c>
      <c r="D13" s="81">
        <v>6.58</v>
      </c>
      <c r="E13" s="82">
        <v>1.0629999999999999</v>
      </c>
      <c r="F13" s="83">
        <v>0.18</v>
      </c>
      <c r="G13" s="85">
        <v>0</v>
      </c>
      <c r="H13" s="85">
        <v>0</v>
      </c>
      <c r="I13" s="85">
        <v>0</v>
      </c>
      <c r="J13" s="86">
        <v>0</v>
      </c>
    </row>
    <row r="14" spans="1:10" ht="34.950000000000003" customHeight="1" x14ac:dyDescent="0.25">
      <c r="A14" s="151" t="s">
        <v>622</v>
      </c>
      <c r="B14" s="79" t="s">
        <v>989</v>
      </c>
      <c r="C14" s="152" t="s">
        <v>445</v>
      </c>
      <c r="D14" s="81">
        <v>7.0049999999999999</v>
      </c>
      <c r="E14" s="82">
        <v>1.1319999999999999</v>
      </c>
      <c r="F14" s="83">
        <v>0.192</v>
      </c>
      <c r="G14" s="153">
        <v>8.44</v>
      </c>
      <c r="H14" s="85">
        <v>0</v>
      </c>
      <c r="I14" s="85">
        <v>0</v>
      </c>
      <c r="J14" s="86">
        <v>0</v>
      </c>
    </row>
    <row r="15" spans="1:10" ht="34.950000000000003" customHeight="1" x14ac:dyDescent="0.25">
      <c r="A15" s="151" t="s">
        <v>623</v>
      </c>
      <c r="B15" s="79" t="s">
        <v>990</v>
      </c>
      <c r="C15" s="152" t="s">
        <v>445</v>
      </c>
      <c r="D15" s="81">
        <v>7.0049999999999999</v>
      </c>
      <c r="E15" s="82">
        <v>1.1319999999999999</v>
      </c>
      <c r="F15" s="83">
        <v>0.192</v>
      </c>
      <c r="G15" s="153">
        <v>12.2</v>
      </c>
      <c r="H15" s="85">
        <v>0</v>
      </c>
      <c r="I15" s="85">
        <v>0</v>
      </c>
      <c r="J15" s="86">
        <v>0</v>
      </c>
    </row>
    <row r="16" spans="1:10" ht="34.950000000000003" customHeight="1" x14ac:dyDescent="0.25">
      <c r="A16" s="151" t="s">
        <v>624</v>
      </c>
      <c r="B16" s="79" t="s">
        <v>991</v>
      </c>
      <c r="C16" s="152" t="s">
        <v>445</v>
      </c>
      <c r="D16" s="81">
        <v>7.0049999999999999</v>
      </c>
      <c r="E16" s="82">
        <v>1.1319999999999999</v>
      </c>
      <c r="F16" s="83">
        <v>0.192</v>
      </c>
      <c r="G16" s="153">
        <v>18.16</v>
      </c>
      <c r="H16" s="85">
        <v>0</v>
      </c>
      <c r="I16" s="85">
        <v>0</v>
      </c>
      <c r="J16" s="86">
        <v>0</v>
      </c>
    </row>
    <row r="17" spans="1:10" ht="34.950000000000003" customHeight="1" x14ac:dyDescent="0.25">
      <c r="A17" s="151" t="s">
        <v>625</v>
      </c>
      <c r="B17" s="79" t="s">
        <v>992</v>
      </c>
      <c r="C17" s="152" t="s">
        <v>445</v>
      </c>
      <c r="D17" s="81">
        <v>7.0049999999999999</v>
      </c>
      <c r="E17" s="82">
        <v>1.1319999999999999</v>
      </c>
      <c r="F17" s="83">
        <v>0.192</v>
      </c>
      <c r="G17" s="153">
        <v>29.2</v>
      </c>
      <c r="H17" s="85">
        <v>0</v>
      </c>
      <c r="I17" s="85">
        <v>0</v>
      </c>
      <c r="J17" s="86">
        <v>0</v>
      </c>
    </row>
    <row r="18" spans="1:10" ht="34.950000000000003" customHeight="1" x14ac:dyDescent="0.25">
      <c r="A18" s="151" t="s">
        <v>626</v>
      </c>
      <c r="B18" s="79" t="s">
        <v>993</v>
      </c>
      <c r="C18" s="152" t="s">
        <v>445</v>
      </c>
      <c r="D18" s="81">
        <v>7.0049999999999999</v>
      </c>
      <c r="E18" s="82">
        <v>1.1319999999999999</v>
      </c>
      <c r="F18" s="83">
        <v>0.192</v>
      </c>
      <c r="G18" s="153">
        <v>64.650000000000006</v>
      </c>
      <c r="H18" s="85">
        <v>0</v>
      </c>
      <c r="I18" s="85">
        <v>0</v>
      </c>
      <c r="J18" s="86">
        <v>0</v>
      </c>
    </row>
    <row r="19" spans="1:10" ht="34.950000000000003" customHeight="1" x14ac:dyDescent="0.25">
      <c r="A19" s="151" t="s">
        <v>396</v>
      </c>
      <c r="B19" s="79" t="s">
        <v>994</v>
      </c>
      <c r="C19" s="152">
        <v>4</v>
      </c>
      <c r="D19" s="81">
        <v>7.0049999999999999</v>
      </c>
      <c r="E19" s="82">
        <v>1.1319999999999999</v>
      </c>
      <c r="F19" s="83">
        <v>0.192</v>
      </c>
      <c r="G19" s="85">
        <v>0</v>
      </c>
      <c r="H19" s="85">
        <v>0</v>
      </c>
      <c r="I19" s="85">
        <v>0</v>
      </c>
      <c r="J19" s="86">
        <v>0</v>
      </c>
    </row>
    <row r="20" spans="1:10" ht="34.950000000000003" customHeight="1" x14ac:dyDescent="0.25">
      <c r="A20" s="151" t="s">
        <v>466</v>
      </c>
      <c r="B20" s="79" t="s">
        <v>995</v>
      </c>
      <c r="C20" s="152">
        <v>0</v>
      </c>
      <c r="D20" s="81">
        <v>4.9000000000000004</v>
      </c>
      <c r="E20" s="82">
        <v>0.75900000000000001</v>
      </c>
      <c r="F20" s="83">
        <v>0.13</v>
      </c>
      <c r="G20" s="153">
        <v>8.58</v>
      </c>
      <c r="H20" s="153">
        <v>3.24</v>
      </c>
      <c r="I20" s="154">
        <v>3.24</v>
      </c>
      <c r="J20" s="88">
        <v>8.7999999999999995E-2</v>
      </c>
    </row>
    <row r="21" spans="1:10" ht="34.950000000000003" customHeight="1" x14ac:dyDescent="0.25">
      <c r="A21" s="151" t="s">
        <v>467</v>
      </c>
      <c r="B21" s="79" t="s">
        <v>996</v>
      </c>
      <c r="C21" s="152">
        <v>0</v>
      </c>
      <c r="D21" s="81">
        <v>4.9000000000000004</v>
      </c>
      <c r="E21" s="82">
        <v>0.75900000000000001</v>
      </c>
      <c r="F21" s="83">
        <v>0.13</v>
      </c>
      <c r="G21" s="153">
        <v>102.08</v>
      </c>
      <c r="H21" s="153">
        <v>3.24</v>
      </c>
      <c r="I21" s="154">
        <v>3.24</v>
      </c>
      <c r="J21" s="88">
        <v>8.7999999999999995E-2</v>
      </c>
    </row>
    <row r="22" spans="1:10" ht="34.950000000000003" customHeight="1" x14ac:dyDescent="0.25">
      <c r="A22" s="151" t="s">
        <v>468</v>
      </c>
      <c r="B22" s="79" t="s">
        <v>997</v>
      </c>
      <c r="C22" s="152">
        <v>0</v>
      </c>
      <c r="D22" s="81">
        <v>4.9000000000000004</v>
      </c>
      <c r="E22" s="82">
        <v>0.75900000000000001</v>
      </c>
      <c r="F22" s="83">
        <v>0.13</v>
      </c>
      <c r="G22" s="153">
        <v>208.99</v>
      </c>
      <c r="H22" s="153">
        <v>3.24</v>
      </c>
      <c r="I22" s="154">
        <v>3.24</v>
      </c>
      <c r="J22" s="88">
        <v>8.7999999999999995E-2</v>
      </c>
    </row>
    <row r="23" spans="1:10" ht="34.950000000000003" customHeight="1" x14ac:dyDescent="0.25">
      <c r="A23" s="151" t="s">
        <v>469</v>
      </c>
      <c r="B23" s="79" t="s">
        <v>998</v>
      </c>
      <c r="C23" s="152">
        <v>0</v>
      </c>
      <c r="D23" s="81">
        <v>4.9000000000000004</v>
      </c>
      <c r="E23" s="82">
        <v>0.75900000000000001</v>
      </c>
      <c r="F23" s="83">
        <v>0.13</v>
      </c>
      <c r="G23" s="153">
        <v>334.91</v>
      </c>
      <c r="H23" s="153">
        <v>3.24</v>
      </c>
      <c r="I23" s="154">
        <v>3.24</v>
      </c>
      <c r="J23" s="88">
        <v>8.7999999999999995E-2</v>
      </c>
    </row>
    <row r="24" spans="1:10" ht="34.950000000000003" customHeight="1" x14ac:dyDescent="0.25">
      <c r="A24" s="151" t="s">
        <v>470</v>
      </c>
      <c r="B24" s="79" t="s">
        <v>999</v>
      </c>
      <c r="C24" s="152">
        <v>0</v>
      </c>
      <c r="D24" s="81">
        <v>4.9000000000000004</v>
      </c>
      <c r="E24" s="82">
        <v>0.75900000000000001</v>
      </c>
      <c r="F24" s="83">
        <v>0.13</v>
      </c>
      <c r="G24" s="153">
        <v>863.81</v>
      </c>
      <c r="H24" s="153">
        <v>3.24</v>
      </c>
      <c r="I24" s="154">
        <v>3.24</v>
      </c>
      <c r="J24" s="88">
        <v>8.7999999999999995E-2</v>
      </c>
    </row>
    <row r="25" spans="1:10" ht="34.950000000000003" customHeight="1" x14ac:dyDescent="0.25">
      <c r="A25" s="151" t="s">
        <v>397</v>
      </c>
      <c r="B25" s="79" t="s">
        <v>1000</v>
      </c>
      <c r="C25" s="152" t="s">
        <v>446</v>
      </c>
      <c r="D25" s="89">
        <v>18.896000000000001</v>
      </c>
      <c r="E25" s="90">
        <v>1.2949999999999999</v>
      </c>
      <c r="F25" s="91">
        <v>0.59699999999999998</v>
      </c>
      <c r="G25" s="85">
        <v>0</v>
      </c>
      <c r="H25" s="85">
        <v>0</v>
      </c>
      <c r="I25" s="85">
        <v>0</v>
      </c>
      <c r="J25" s="86">
        <v>0</v>
      </c>
    </row>
    <row r="26" spans="1:10" ht="34.950000000000003" customHeight="1" x14ac:dyDescent="0.25">
      <c r="A26" s="151" t="s">
        <v>398</v>
      </c>
      <c r="B26" s="79" t="s">
        <v>1001</v>
      </c>
      <c r="C26" s="152" t="s">
        <v>687</v>
      </c>
      <c r="D26" s="81">
        <v>-7.7190000000000003</v>
      </c>
      <c r="E26" s="82">
        <v>-1.2470000000000001</v>
      </c>
      <c r="F26" s="83">
        <v>-0.21099999999999999</v>
      </c>
      <c r="G26" s="85">
        <v>0</v>
      </c>
      <c r="H26" s="85">
        <v>0</v>
      </c>
      <c r="I26" s="85">
        <v>0</v>
      </c>
      <c r="J26" s="86">
        <v>0</v>
      </c>
    </row>
    <row r="27" spans="1:10" ht="34.950000000000003" customHeight="1" x14ac:dyDescent="0.25">
      <c r="A27" s="151" t="s">
        <v>399</v>
      </c>
      <c r="B27" s="79" t="s">
        <v>1002</v>
      </c>
      <c r="C27" s="152">
        <v>0</v>
      </c>
      <c r="D27" s="81">
        <v>-7.7190000000000003</v>
      </c>
      <c r="E27" s="82">
        <v>-1.2470000000000001</v>
      </c>
      <c r="F27" s="83">
        <v>-0.21099999999999999</v>
      </c>
      <c r="G27" s="85">
        <v>0</v>
      </c>
      <c r="H27" s="85">
        <v>0</v>
      </c>
      <c r="I27" s="85">
        <v>0</v>
      </c>
      <c r="J27" s="88">
        <v>0.122</v>
      </c>
    </row>
    <row r="28" spans="1:10" ht="34.950000000000003" customHeight="1" x14ac:dyDescent="0.25">
      <c r="A28" s="155" t="s">
        <v>627</v>
      </c>
      <c r="B28" s="79" t="s">
        <v>1003</v>
      </c>
      <c r="C28" s="152" t="s">
        <v>444</v>
      </c>
      <c r="D28" s="81">
        <v>4.4219999999999997</v>
      </c>
      <c r="E28" s="82">
        <v>0.71399999999999997</v>
      </c>
      <c r="F28" s="83">
        <v>0.121</v>
      </c>
      <c r="G28" s="153">
        <v>8.5</v>
      </c>
      <c r="H28" s="85">
        <v>0</v>
      </c>
      <c r="I28" s="85">
        <v>0</v>
      </c>
      <c r="J28" s="86">
        <v>0</v>
      </c>
    </row>
    <row r="29" spans="1:10" ht="34.950000000000003" customHeight="1" x14ac:dyDescent="0.25">
      <c r="A29" s="155" t="s">
        <v>471</v>
      </c>
      <c r="B29" s="79" t="s">
        <v>1004</v>
      </c>
      <c r="C29" s="152">
        <v>2</v>
      </c>
      <c r="D29" s="81">
        <v>4.4219999999999997</v>
      </c>
      <c r="E29" s="82">
        <v>0.71399999999999997</v>
      </c>
      <c r="F29" s="83">
        <v>0.121</v>
      </c>
      <c r="G29" s="85">
        <v>0</v>
      </c>
      <c r="H29" s="85">
        <v>0</v>
      </c>
      <c r="I29" s="85">
        <v>0</v>
      </c>
      <c r="J29" s="86">
        <v>0</v>
      </c>
    </row>
    <row r="30" spans="1:10" ht="34.950000000000003" customHeight="1" x14ac:dyDescent="0.25">
      <c r="A30" s="155" t="s">
        <v>628</v>
      </c>
      <c r="B30" s="79" t="s">
        <v>1005</v>
      </c>
      <c r="C30" s="152" t="s">
        <v>445</v>
      </c>
      <c r="D30" s="81">
        <v>4.7069999999999999</v>
      </c>
      <c r="E30" s="82">
        <v>0.76</v>
      </c>
      <c r="F30" s="83">
        <v>0.129</v>
      </c>
      <c r="G30" s="153">
        <v>5.67</v>
      </c>
      <c r="H30" s="85">
        <v>0</v>
      </c>
      <c r="I30" s="85">
        <v>0</v>
      </c>
      <c r="J30" s="86">
        <v>0</v>
      </c>
    </row>
    <row r="31" spans="1:10" ht="34.950000000000003" customHeight="1" x14ac:dyDescent="0.25">
      <c r="A31" s="155" t="s">
        <v>629</v>
      </c>
      <c r="B31" s="79" t="s">
        <v>1006</v>
      </c>
      <c r="C31" s="152" t="s">
        <v>445</v>
      </c>
      <c r="D31" s="81">
        <v>4.7069999999999999</v>
      </c>
      <c r="E31" s="82">
        <v>0.76</v>
      </c>
      <c r="F31" s="83">
        <v>0.129</v>
      </c>
      <c r="G31" s="153">
        <v>8.1999999999999993</v>
      </c>
      <c r="H31" s="85">
        <v>0</v>
      </c>
      <c r="I31" s="85">
        <v>0</v>
      </c>
      <c r="J31" s="86">
        <v>0</v>
      </c>
    </row>
    <row r="32" spans="1:10" ht="34.950000000000003" customHeight="1" x14ac:dyDescent="0.25">
      <c r="A32" s="155" t="s">
        <v>630</v>
      </c>
      <c r="B32" s="79" t="s">
        <v>1007</v>
      </c>
      <c r="C32" s="152" t="s">
        <v>445</v>
      </c>
      <c r="D32" s="81">
        <v>4.7069999999999999</v>
      </c>
      <c r="E32" s="82">
        <v>0.76</v>
      </c>
      <c r="F32" s="83">
        <v>0.129</v>
      </c>
      <c r="G32" s="153">
        <v>12.21</v>
      </c>
      <c r="H32" s="85">
        <v>0</v>
      </c>
      <c r="I32" s="85">
        <v>0</v>
      </c>
      <c r="J32" s="86">
        <v>0</v>
      </c>
    </row>
    <row r="33" spans="1:10" ht="34.950000000000003" customHeight="1" x14ac:dyDescent="0.25">
      <c r="A33" s="155" t="s">
        <v>631</v>
      </c>
      <c r="B33" s="79" t="s">
        <v>1008</v>
      </c>
      <c r="C33" s="152" t="s">
        <v>445</v>
      </c>
      <c r="D33" s="81">
        <v>4.7069999999999999</v>
      </c>
      <c r="E33" s="82">
        <v>0.76</v>
      </c>
      <c r="F33" s="83">
        <v>0.129</v>
      </c>
      <c r="G33" s="153">
        <v>19.62</v>
      </c>
      <c r="H33" s="85">
        <v>0</v>
      </c>
      <c r="I33" s="85">
        <v>0</v>
      </c>
      <c r="J33" s="86">
        <v>0</v>
      </c>
    </row>
    <row r="34" spans="1:10" ht="34.950000000000003" customHeight="1" x14ac:dyDescent="0.25">
      <c r="A34" s="155" t="s">
        <v>632</v>
      </c>
      <c r="B34" s="79" t="s">
        <v>1009</v>
      </c>
      <c r="C34" s="152" t="s">
        <v>445</v>
      </c>
      <c r="D34" s="81">
        <v>4.7069999999999999</v>
      </c>
      <c r="E34" s="82">
        <v>0.76</v>
      </c>
      <c r="F34" s="83">
        <v>0.129</v>
      </c>
      <c r="G34" s="153">
        <v>43.45</v>
      </c>
      <c r="H34" s="85">
        <v>0</v>
      </c>
      <c r="I34" s="85">
        <v>0</v>
      </c>
      <c r="J34" s="86">
        <v>0</v>
      </c>
    </row>
    <row r="35" spans="1:10" ht="34.950000000000003" customHeight="1" x14ac:dyDescent="0.25">
      <c r="A35" s="155" t="s">
        <v>400</v>
      </c>
      <c r="B35" s="79" t="s">
        <v>1010</v>
      </c>
      <c r="C35" s="152">
        <v>4</v>
      </c>
      <c r="D35" s="81">
        <v>4.7069999999999999</v>
      </c>
      <c r="E35" s="82">
        <v>0.76</v>
      </c>
      <c r="F35" s="83">
        <v>0.129</v>
      </c>
      <c r="G35" s="85">
        <v>0</v>
      </c>
      <c r="H35" s="85">
        <v>0</v>
      </c>
      <c r="I35" s="85">
        <v>0</v>
      </c>
      <c r="J35" s="86">
        <v>0</v>
      </c>
    </row>
    <row r="36" spans="1:10" ht="34.950000000000003" customHeight="1" x14ac:dyDescent="0.25">
      <c r="A36" s="155" t="s">
        <v>472</v>
      </c>
      <c r="B36" s="79" t="s">
        <v>1011</v>
      </c>
      <c r="C36" s="152">
        <v>0</v>
      </c>
      <c r="D36" s="81">
        <v>3.2930000000000001</v>
      </c>
      <c r="E36" s="82">
        <v>0.51</v>
      </c>
      <c r="F36" s="83">
        <v>8.7999999999999995E-2</v>
      </c>
      <c r="G36" s="153">
        <v>5.77</v>
      </c>
      <c r="H36" s="153">
        <v>2.1800000000000002</v>
      </c>
      <c r="I36" s="154">
        <v>2.1800000000000002</v>
      </c>
      <c r="J36" s="88">
        <v>5.8999999999999997E-2</v>
      </c>
    </row>
    <row r="37" spans="1:10" ht="34.950000000000003" customHeight="1" x14ac:dyDescent="0.25">
      <c r="A37" s="155" t="s">
        <v>473</v>
      </c>
      <c r="B37" s="79" t="s">
        <v>1012</v>
      </c>
      <c r="C37" s="152">
        <v>0</v>
      </c>
      <c r="D37" s="81">
        <v>3.2930000000000001</v>
      </c>
      <c r="E37" s="82">
        <v>0.51</v>
      </c>
      <c r="F37" s="83">
        <v>8.7999999999999995E-2</v>
      </c>
      <c r="G37" s="153">
        <v>68.599999999999994</v>
      </c>
      <c r="H37" s="153">
        <v>2.1800000000000002</v>
      </c>
      <c r="I37" s="154">
        <v>2.1800000000000002</v>
      </c>
      <c r="J37" s="88">
        <v>5.8999999999999997E-2</v>
      </c>
    </row>
    <row r="38" spans="1:10" ht="34.950000000000003" customHeight="1" x14ac:dyDescent="0.25">
      <c r="A38" s="155" t="s">
        <v>474</v>
      </c>
      <c r="B38" s="79" t="s">
        <v>1013</v>
      </c>
      <c r="C38" s="152">
        <v>0</v>
      </c>
      <c r="D38" s="81">
        <v>3.2930000000000001</v>
      </c>
      <c r="E38" s="82">
        <v>0.51</v>
      </c>
      <c r="F38" s="83">
        <v>8.7999999999999995E-2</v>
      </c>
      <c r="G38" s="153">
        <v>140.44999999999999</v>
      </c>
      <c r="H38" s="153">
        <v>2.1800000000000002</v>
      </c>
      <c r="I38" s="154">
        <v>2.1800000000000002</v>
      </c>
      <c r="J38" s="88">
        <v>5.8999999999999997E-2</v>
      </c>
    </row>
    <row r="39" spans="1:10" ht="34.950000000000003" customHeight="1" x14ac:dyDescent="0.25">
      <c r="A39" s="155" t="s">
        <v>475</v>
      </c>
      <c r="B39" s="79" t="s">
        <v>1014</v>
      </c>
      <c r="C39" s="152">
        <v>0</v>
      </c>
      <c r="D39" s="81">
        <v>3.2930000000000001</v>
      </c>
      <c r="E39" s="82">
        <v>0.51</v>
      </c>
      <c r="F39" s="83">
        <v>8.7999999999999995E-2</v>
      </c>
      <c r="G39" s="153">
        <v>225.08</v>
      </c>
      <c r="H39" s="153">
        <v>2.1800000000000002</v>
      </c>
      <c r="I39" s="154">
        <v>2.1800000000000002</v>
      </c>
      <c r="J39" s="88">
        <v>5.8999999999999997E-2</v>
      </c>
    </row>
    <row r="40" spans="1:10" ht="34.950000000000003" customHeight="1" x14ac:dyDescent="0.25">
      <c r="A40" s="155" t="s">
        <v>476</v>
      </c>
      <c r="B40" s="79" t="s">
        <v>1015</v>
      </c>
      <c r="C40" s="152">
        <v>0</v>
      </c>
      <c r="D40" s="81">
        <v>3.2930000000000001</v>
      </c>
      <c r="E40" s="82">
        <v>0.51</v>
      </c>
      <c r="F40" s="83">
        <v>8.7999999999999995E-2</v>
      </c>
      <c r="G40" s="153">
        <v>580.53</v>
      </c>
      <c r="H40" s="153">
        <v>2.1800000000000002</v>
      </c>
      <c r="I40" s="154">
        <v>2.1800000000000002</v>
      </c>
      <c r="J40" s="88">
        <v>5.8999999999999997E-2</v>
      </c>
    </row>
    <row r="41" spans="1:10" ht="34.950000000000003" customHeight="1" x14ac:dyDescent="0.25">
      <c r="A41" s="155" t="s">
        <v>477</v>
      </c>
      <c r="B41" s="79" t="s">
        <v>972</v>
      </c>
      <c r="C41" s="152">
        <v>0</v>
      </c>
      <c r="D41" s="81">
        <v>3.266</v>
      </c>
      <c r="E41" s="82">
        <v>0.44600000000000001</v>
      </c>
      <c r="F41" s="83">
        <v>0.08</v>
      </c>
      <c r="G41" s="153">
        <v>10.130000000000001</v>
      </c>
      <c r="H41" s="153">
        <v>3.58</v>
      </c>
      <c r="I41" s="154">
        <v>3.58</v>
      </c>
      <c r="J41" s="88">
        <v>5.5E-2</v>
      </c>
    </row>
    <row r="42" spans="1:10" ht="34.950000000000003" customHeight="1" x14ac:dyDescent="0.25">
      <c r="A42" s="155" t="s">
        <v>478</v>
      </c>
      <c r="B42" s="79" t="s">
        <v>973</v>
      </c>
      <c r="C42" s="152">
        <v>0</v>
      </c>
      <c r="D42" s="81">
        <v>3.266</v>
      </c>
      <c r="E42" s="82">
        <v>0.44600000000000001</v>
      </c>
      <c r="F42" s="83">
        <v>0.08</v>
      </c>
      <c r="G42" s="153">
        <v>120.55</v>
      </c>
      <c r="H42" s="153">
        <v>3.58</v>
      </c>
      <c r="I42" s="154">
        <v>3.58</v>
      </c>
      <c r="J42" s="88">
        <v>5.5E-2</v>
      </c>
    </row>
    <row r="43" spans="1:10" ht="34.950000000000003" customHeight="1" x14ac:dyDescent="0.25">
      <c r="A43" s="155" t="s">
        <v>479</v>
      </c>
      <c r="B43" s="79" t="s">
        <v>974</v>
      </c>
      <c r="C43" s="152">
        <v>0</v>
      </c>
      <c r="D43" s="81">
        <v>3.266</v>
      </c>
      <c r="E43" s="82">
        <v>0.44600000000000001</v>
      </c>
      <c r="F43" s="83">
        <v>0.08</v>
      </c>
      <c r="G43" s="153">
        <v>246.81</v>
      </c>
      <c r="H43" s="153">
        <v>3.58</v>
      </c>
      <c r="I43" s="154">
        <v>3.58</v>
      </c>
      <c r="J43" s="88">
        <v>5.5E-2</v>
      </c>
    </row>
    <row r="44" spans="1:10" ht="34.950000000000003" customHeight="1" x14ac:dyDescent="0.25">
      <c r="A44" s="155" t="s">
        <v>480</v>
      </c>
      <c r="B44" s="79" t="s">
        <v>975</v>
      </c>
      <c r="C44" s="152">
        <v>0</v>
      </c>
      <c r="D44" s="81">
        <v>3.266</v>
      </c>
      <c r="E44" s="82">
        <v>0.44600000000000001</v>
      </c>
      <c r="F44" s="83">
        <v>0.08</v>
      </c>
      <c r="G44" s="153">
        <v>395.51</v>
      </c>
      <c r="H44" s="153">
        <v>3.58</v>
      </c>
      <c r="I44" s="154">
        <v>3.58</v>
      </c>
      <c r="J44" s="88">
        <v>5.5E-2</v>
      </c>
    </row>
    <row r="45" spans="1:10" ht="34.950000000000003" customHeight="1" x14ac:dyDescent="0.25">
      <c r="A45" s="155" t="s">
        <v>481</v>
      </c>
      <c r="B45" s="79" t="s">
        <v>976</v>
      </c>
      <c r="C45" s="152">
        <v>0</v>
      </c>
      <c r="D45" s="81">
        <v>3.266</v>
      </c>
      <c r="E45" s="82">
        <v>0.44600000000000001</v>
      </c>
      <c r="F45" s="83">
        <v>0.08</v>
      </c>
      <c r="G45" s="153">
        <v>1020.11</v>
      </c>
      <c r="H45" s="153">
        <v>3.58</v>
      </c>
      <c r="I45" s="154">
        <v>3.58</v>
      </c>
      <c r="J45" s="88">
        <v>5.5E-2</v>
      </c>
    </row>
    <row r="46" spans="1:10" ht="34.950000000000003" customHeight="1" x14ac:dyDescent="0.25">
      <c r="A46" s="155" t="s">
        <v>482</v>
      </c>
      <c r="B46" s="79" t="s">
        <v>977</v>
      </c>
      <c r="C46" s="152">
        <v>0</v>
      </c>
      <c r="D46" s="81">
        <v>2.9609999999999999</v>
      </c>
      <c r="E46" s="82">
        <v>0.35899999999999999</v>
      </c>
      <c r="F46" s="83">
        <v>6.8000000000000005E-2</v>
      </c>
      <c r="G46" s="153">
        <v>258.5</v>
      </c>
      <c r="H46" s="153">
        <v>4.95</v>
      </c>
      <c r="I46" s="154">
        <v>4.95</v>
      </c>
      <c r="J46" s="88">
        <v>4.9000000000000002E-2</v>
      </c>
    </row>
    <row r="47" spans="1:10" ht="34.950000000000003" customHeight="1" x14ac:dyDescent="0.25">
      <c r="A47" s="155" t="s">
        <v>483</v>
      </c>
      <c r="B47" s="79" t="s">
        <v>978</v>
      </c>
      <c r="C47" s="152">
        <v>0</v>
      </c>
      <c r="D47" s="81">
        <v>2.9609999999999999</v>
      </c>
      <c r="E47" s="82">
        <v>0.35899999999999999</v>
      </c>
      <c r="F47" s="83">
        <v>6.8000000000000005E-2</v>
      </c>
      <c r="G47" s="153">
        <v>1405.33</v>
      </c>
      <c r="H47" s="153">
        <v>4.95</v>
      </c>
      <c r="I47" s="154">
        <v>4.95</v>
      </c>
      <c r="J47" s="88">
        <v>4.9000000000000002E-2</v>
      </c>
    </row>
    <row r="48" spans="1:10" ht="34.950000000000003" customHeight="1" x14ac:dyDescent="0.25">
      <c r="A48" s="155" t="s">
        <v>484</v>
      </c>
      <c r="B48" s="79" t="s">
        <v>979</v>
      </c>
      <c r="C48" s="152">
        <v>0</v>
      </c>
      <c r="D48" s="81">
        <v>2.9609999999999999</v>
      </c>
      <c r="E48" s="82">
        <v>0.35899999999999999</v>
      </c>
      <c r="F48" s="83">
        <v>6.8000000000000005E-2</v>
      </c>
      <c r="G48" s="153">
        <v>3070.65</v>
      </c>
      <c r="H48" s="153">
        <v>4.95</v>
      </c>
      <c r="I48" s="154">
        <v>4.95</v>
      </c>
      <c r="J48" s="88">
        <v>4.9000000000000002E-2</v>
      </c>
    </row>
    <row r="49" spans="1:10" ht="34.950000000000003" customHeight="1" x14ac:dyDescent="0.25">
      <c r="A49" s="155" t="s">
        <v>485</v>
      </c>
      <c r="B49" s="79" t="s">
        <v>980</v>
      </c>
      <c r="C49" s="152">
        <v>0</v>
      </c>
      <c r="D49" s="81">
        <v>2.9609999999999999</v>
      </c>
      <c r="E49" s="82">
        <v>0.35899999999999999</v>
      </c>
      <c r="F49" s="83">
        <v>6.8000000000000005E-2</v>
      </c>
      <c r="G49" s="153">
        <v>5561.28</v>
      </c>
      <c r="H49" s="153">
        <v>4.95</v>
      </c>
      <c r="I49" s="154">
        <v>4.95</v>
      </c>
      <c r="J49" s="88">
        <v>4.9000000000000002E-2</v>
      </c>
    </row>
    <row r="50" spans="1:10" ht="34.950000000000003" customHeight="1" x14ac:dyDescent="0.25">
      <c r="A50" s="155" t="s">
        <v>486</v>
      </c>
      <c r="B50" s="79" t="s">
        <v>981</v>
      </c>
      <c r="C50" s="152">
        <v>0</v>
      </c>
      <c r="D50" s="81">
        <v>2.9609999999999999</v>
      </c>
      <c r="E50" s="82">
        <v>0.35899999999999999</v>
      </c>
      <c r="F50" s="83">
        <v>6.8000000000000005E-2</v>
      </c>
      <c r="G50" s="153">
        <v>13639.65</v>
      </c>
      <c r="H50" s="153">
        <v>4.95</v>
      </c>
      <c r="I50" s="154">
        <v>4.95</v>
      </c>
      <c r="J50" s="88">
        <v>4.9000000000000002E-2</v>
      </c>
    </row>
    <row r="51" spans="1:10" ht="34.950000000000003" customHeight="1" x14ac:dyDescent="0.25">
      <c r="A51" s="155" t="s">
        <v>401</v>
      </c>
      <c r="B51" s="79" t="s">
        <v>1016</v>
      </c>
      <c r="C51" s="152" t="s">
        <v>446</v>
      </c>
      <c r="D51" s="89">
        <v>12.699</v>
      </c>
      <c r="E51" s="90">
        <v>0.87</v>
      </c>
      <c r="F51" s="91">
        <v>0.40100000000000002</v>
      </c>
      <c r="G51" s="85">
        <v>0</v>
      </c>
      <c r="H51" s="85">
        <v>0</v>
      </c>
      <c r="I51" s="85">
        <v>0</v>
      </c>
      <c r="J51" s="86">
        <v>0</v>
      </c>
    </row>
    <row r="52" spans="1:10" ht="34.950000000000003" customHeight="1" x14ac:dyDescent="0.25">
      <c r="A52" s="155" t="s">
        <v>402</v>
      </c>
      <c r="B52" s="79" t="s">
        <v>1017</v>
      </c>
      <c r="C52" s="152" t="s">
        <v>687</v>
      </c>
      <c r="D52" s="81">
        <v>-7.7190000000000003</v>
      </c>
      <c r="E52" s="82">
        <v>-1.2470000000000001</v>
      </c>
      <c r="F52" s="83">
        <v>-0.21099999999999999</v>
      </c>
      <c r="G52" s="85">
        <v>0</v>
      </c>
      <c r="H52" s="85">
        <v>0</v>
      </c>
      <c r="I52" s="85">
        <v>0</v>
      </c>
      <c r="J52" s="86">
        <v>0</v>
      </c>
    </row>
    <row r="53" spans="1:10" ht="34.950000000000003" customHeight="1" x14ac:dyDescent="0.25">
      <c r="A53" s="155" t="s">
        <v>403</v>
      </c>
      <c r="B53" s="79" t="s">
        <v>984</v>
      </c>
      <c r="C53" s="152">
        <v>8</v>
      </c>
      <c r="D53" s="81">
        <v>-6.5</v>
      </c>
      <c r="E53" s="82">
        <v>-1.026</v>
      </c>
      <c r="F53" s="83">
        <v>-0.17499999999999999</v>
      </c>
      <c r="G53" s="85">
        <v>0</v>
      </c>
      <c r="H53" s="85">
        <v>0</v>
      </c>
      <c r="I53" s="85">
        <v>0</v>
      </c>
      <c r="J53" s="86">
        <v>0</v>
      </c>
    </row>
    <row r="54" spans="1:10" ht="34.950000000000003" customHeight="1" x14ac:dyDescent="0.25">
      <c r="A54" s="155" t="s">
        <v>404</v>
      </c>
      <c r="B54" s="79" t="s">
        <v>1018</v>
      </c>
      <c r="C54" s="152">
        <v>0</v>
      </c>
      <c r="D54" s="81">
        <v>-7.7190000000000003</v>
      </c>
      <c r="E54" s="82">
        <v>-1.2470000000000001</v>
      </c>
      <c r="F54" s="83">
        <v>-0.21099999999999999</v>
      </c>
      <c r="G54" s="85">
        <v>0</v>
      </c>
      <c r="H54" s="85">
        <v>0</v>
      </c>
      <c r="I54" s="85">
        <v>0</v>
      </c>
      <c r="J54" s="88">
        <v>0.122</v>
      </c>
    </row>
    <row r="55" spans="1:10" ht="34.950000000000003" customHeight="1" x14ac:dyDescent="0.25">
      <c r="A55" s="155" t="s">
        <v>405</v>
      </c>
      <c r="B55" s="79" t="s">
        <v>1019</v>
      </c>
      <c r="C55" s="152">
        <v>0</v>
      </c>
      <c r="D55" s="81">
        <v>-6.5</v>
      </c>
      <c r="E55" s="82">
        <v>-1.026</v>
      </c>
      <c r="F55" s="83">
        <v>-0.17499999999999999</v>
      </c>
      <c r="G55" s="85">
        <v>0</v>
      </c>
      <c r="H55" s="85">
        <v>0</v>
      </c>
      <c r="I55" s="85">
        <v>0</v>
      </c>
      <c r="J55" s="88">
        <v>0.114</v>
      </c>
    </row>
    <row r="56" spans="1:10" ht="34.950000000000003" customHeight="1" x14ac:dyDescent="0.25">
      <c r="A56" s="155" t="s">
        <v>406</v>
      </c>
      <c r="B56" s="79" t="s">
        <v>1020</v>
      </c>
      <c r="C56" s="152">
        <v>0</v>
      </c>
      <c r="D56" s="81">
        <v>-4.0590000000000002</v>
      </c>
      <c r="E56" s="82">
        <v>-0.55500000000000005</v>
      </c>
      <c r="F56" s="83">
        <v>-0.1</v>
      </c>
      <c r="G56" s="85">
        <v>0</v>
      </c>
      <c r="H56" s="85">
        <v>0</v>
      </c>
      <c r="I56" s="85">
        <v>0</v>
      </c>
      <c r="J56" s="88">
        <v>0.10100000000000001</v>
      </c>
    </row>
    <row r="57" spans="1:10" ht="34.950000000000003" customHeight="1" x14ac:dyDescent="0.25">
      <c r="A57" s="151" t="s">
        <v>633</v>
      </c>
      <c r="B57" s="79"/>
      <c r="C57" s="152" t="s">
        <v>444</v>
      </c>
      <c r="D57" s="81">
        <v>3.093</v>
      </c>
      <c r="E57" s="82">
        <v>0.5</v>
      </c>
      <c r="F57" s="83">
        <v>8.5000000000000006E-2</v>
      </c>
      <c r="G57" s="153">
        <v>5.94</v>
      </c>
      <c r="H57" s="85">
        <v>0</v>
      </c>
      <c r="I57" s="85">
        <v>0</v>
      </c>
      <c r="J57" s="86">
        <v>0</v>
      </c>
    </row>
    <row r="58" spans="1:10" ht="34.950000000000003" customHeight="1" x14ac:dyDescent="0.25">
      <c r="A58" s="151" t="s">
        <v>634</v>
      </c>
      <c r="B58" s="79"/>
      <c r="C58" s="152">
        <v>2</v>
      </c>
      <c r="D58" s="81">
        <v>3.093</v>
      </c>
      <c r="E58" s="82">
        <v>0.5</v>
      </c>
      <c r="F58" s="83">
        <v>8.5000000000000006E-2</v>
      </c>
      <c r="G58" s="85">
        <v>0</v>
      </c>
      <c r="H58" s="85">
        <v>0</v>
      </c>
      <c r="I58" s="85">
        <v>0</v>
      </c>
      <c r="J58" s="86">
        <v>0</v>
      </c>
    </row>
    <row r="59" spans="1:10" ht="34.950000000000003" customHeight="1" x14ac:dyDescent="0.25">
      <c r="A59" s="151" t="s">
        <v>635</v>
      </c>
      <c r="B59" s="79"/>
      <c r="C59" s="152" t="s">
        <v>445</v>
      </c>
      <c r="D59" s="81">
        <v>3.2919999999999998</v>
      </c>
      <c r="E59" s="82">
        <v>0.53200000000000003</v>
      </c>
      <c r="F59" s="83">
        <v>0.09</v>
      </c>
      <c r="G59" s="153">
        <v>3.97</v>
      </c>
      <c r="H59" s="85">
        <v>0</v>
      </c>
      <c r="I59" s="85">
        <v>0</v>
      </c>
      <c r="J59" s="86">
        <v>0</v>
      </c>
    </row>
    <row r="60" spans="1:10" ht="34.950000000000003" customHeight="1" x14ac:dyDescent="0.25">
      <c r="A60" s="151" t="s">
        <v>636</v>
      </c>
      <c r="B60" s="79"/>
      <c r="C60" s="152" t="s">
        <v>445</v>
      </c>
      <c r="D60" s="81">
        <v>3.2919999999999998</v>
      </c>
      <c r="E60" s="82">
        <v>0.53200000000000003</v>
      </c>
      <c r="F60" s="83">
        <v>0.09</v>
      </c>
      <c r="G60" s="153">
        <v>5.74</v>
      </c>
      <c r="H60" s="85">
        <v>0</v>
      </c>
      <c r="I60" s="85">
        <v>0</v>
      </c>
      <c r="J60" s="86">
        <v>0</v>
      </c>
    </row>
    <row r="61" spans="1:10" ht="34.950000000000003" customHeight="1" x14ac:dyDescent="0.25">
      <c r="A61" s="151" t="s">
        <v>637</v>
      </c>
      <c r="B61" s="79"/>
      <c r="C61" s="152" t="s">
        <v>445</v>
      </c>
      <c r="D61" s="81">
        <v>3.2919999999999998</v>
      </c>
      <c r="E61" s="82">
        <v>0.53200000000000003</v>
      </c>
      <c r="F61" s="83">
        <v>0.09</v>
      </c>
      <c r="G61" s="153">
        <v>8.5399999999999991</v>
      </c>
      <c r="H61" s="85">
        <v>0</v>
      </c>
      <c r="I61" s="85">
        <v>0</v>
      </c>
      <c r="J61" s="86">
        <v>0</v>
      </c>
    </row>
    <row r="62" spans="1:10" ht="34.950000000000003" customHeight="1" x14ac:dyDescent="0.25">
      <c r="A62" s="151" t="s">
        <v>638</v>
      </c>
      <c r="B62" s="79"/>
      <c r="C62" s="152" t="s">
        <v>445</v>
      </c>
      <c r="D62" s="81">
        <v>3.2919999999999998</v>
      </c>
      <c r="E62" s="82">
        <v>0.53200000000000003</v>
      </c>
      <c r="F62" s="83">
        <v>0.09</v>
      </c>
      <c r="G62" s="153">
        <v>13.72</v>
      </c>
      <c r="H62" s="85">
        <v>0</v>
      </c>
      <c r="I62" s="85">
        <v>0</v>
      </c>
      <c r="J62" s="86">
        <v>0</v>
      </c>
    </row>
    <row r="63" spans="1:10" ht="34.950000000000003" customHeight="1" x14ac:dyDescent="0.25">
      <c r="A63" s="151" t="s">
        <v>639</v>
      </c>
      <c r="B63" s="79"/>
      <c r="C63" s="152" t="s">
        <v>445</v>
      </c>
      <c r="D63" s="81">
        <v>3.2919999999999998</v>
      </c>
      <c r="E63" s="82">
        <v>0.53200000000000003</v>
      </c>
      <c r="F63" s="83">
        <v>0.09</v>
      </c>
      <c r="G63" s="153">
        <v>30.39</v>
      </c>
      <c r="H63" s="85">
        <v>0</v>
      </c>
      <c r="I63" s="85">
        <v>0</v>
      </c>
      <c r="J63" s="86">
        <v>0</v>
      </c>
    </row>
    <row r="64" spans="1:10" ht="34.950000000000003" customHeight="1" x14ac:dyDescent="0.25">
      <c r="A64" s="151" t="s">
        <v>407</v>
      </c>
      <c r="B64" s="79"/>
      <c r="C64" s="152">
        <v>4</v>
      </c>
      <c r="D64" s="81">
        <v>3.2919999999999998</v>
      </c>
      <c r="E64" s="82">
        <v>0.53200000000000003</v>
      </c>
      <c r="F64" s="83">
        <v>0.09</v>
      </c>
      <c r="G64" s="85">
        <v>0</v>
      </c>
      <c r="H64" s="85">
        <v>0</v>
      </c>
      <c r="I64" s="85">
        <v>0</v>
      </c>
      <c r="J64" s="86">
        <v>0</v>
      </c>
    </row>
    <row r="65" spans="1:10" ht="34.950000000000003" customHeight="1" x14ac:dyDescent="0.25">
      <c r="A65" s="151" t="s">
        <v>487</v>
      </c>
      <c r="B65" s="79"/>
      <c r="C65" s="152">
        <v>0</v>
      </c>
      <c r="D65" s="81">
        <v>2.3029999999999999</v>
      </c>
      <c r="E65" s="82">
        <v>0.35699999999999998</v>
      </c>
      <c r="F65" s="83">
        <v>6.0999999999999999E-2</v>
      </c>
      <c r="G65" s="153">
        <v>4.03</v>
      </c>
      <c r="H65" s="153">
        <v>1.52</v>
      </c>
      <c r="I65" s="154">
        <v>1.52</v>
      </c>
      <c r="J65" s="88">
        <v>4.1000000000000002E-2</v>
      </c>
    </row>
    <row r="66" spans="1:10" ht="34.950000000000003" customHeight="1" x14ac:dyDescent="0.25">
      <c r="A66" s="151" t="s">
        <v>488</v>
      </c>
      <c r="B66" s="79"/>
      <c r="C66" s="152">
        <v>0</v>
      </c>
      <c r="D66" s="81">
        <v>2.3029999999999999</v>
      </c>
      <c r="E66" s="82">
        <v>0.35699999999999998</v>
      </c>
      <c r="F66" s="83">
        <v>6.0999999999999999E-2</v>
      </c>
      <c r="G66" s="153">
        <v>47.98</v>
      </c>
      <c r="H66" s="153">
        <v>1.52</v>
      </c>
      <c r="I66" s="154">
        <v>1.52</v>
      </c>
      <c r="J66" s="88">
        <v>4.1000000000000002E-2</v>
      </c>
    </row>
    <row r="67" spans="1:10" ht="34.950000000000003" customHeight="1" x14ac:dyDescent="0.25">
      <c r="A67" s="151" t="s">
        <v>489</v>
      </c>
      <c r="B67" s="79"/>
      <c r="C67" s="152">
        <v>0</v>
      </c>
      <c r="D67" s="81">
        <v>2.3029999999999999</v>
      </c>
      <c r="E67" s="82">
        <v>0.35699999999999998</v>
      </c>
      <c r="F67" s="83">
        <v>6.0999999999999999E-2</v>
      </c>
      <c r="G67" s="153">
        <v>98.22</v>
      </c>
      <c r="H67" s="153">
        <v>1.52</v>
      </c>
      <c r="I67" s="154">
        <v>1.52</v>
      </c>
      <c r="J67" s="88">
        <v>4.1000000000000002E-2</v>
      </c>
    </row>
    <row r="68" spans="1:10" ht="34.950000000000003" customHeight="1" x14ac:dyDescent="0.25">
      <c r="A68" s="151" t="s">
        <v>490</v>
      </c>
      <c r="B68" s="79"/>
      <c r="C68" s="152">
        <v>0</v>
      </c>
      <c r="D68" s="81">
        <v>2.3029999999999999</v>
      </c>
      <c r="E68" s="82">
        <v>0.35699999999999998</v>
      </c>
      <c r="F68" s="83">
        <v>6.0999999999999999E-2</v>
      </c>
      <c r="G68" s="153">
        <v>157.4</v>
      </c>
      <c r="H68" s="153">
        <v>1.52</v>
      </c>
      <c r="I68" s="154">
        <v>1.52</v>
      </c>
      <c r="J68" s="88">
        <v>4.1000000000000002E-2</v>
      </c>
    </row>
    <row r="69" spans="1:10" ht="34.950000000000003" customHeight="1" x14ac:dyDescent="0.25">
      <c r="A69" s="151" t="s">
        <v>491</v>
      </c>
      <c r="B69" s="79"/>
      <c r="C69" s="152">
        <v>0</v>
      </c>
      <c r="D69" s="81">
        <v>2.3029999999999999</v>
      </c>
      <c r="E69" s="82">
        <v>0.35699999999999998</v>
      </c>
      <c r="F69" s="83">
        <v>6.0999999999999999E-2</v>
      </c>
      <c r="G69" s="153">
        <v>405.98</v>
      </c>
      <c r="H69" s="153">
        <v>1.52</v>
      </c>
      <c r="I69" s="154">
        <v>1.52</v>
      </c>
      <c r="J69" s="88">
        <v>4.1000000000000002E-2</v>
      </c>
    </row>
    <row r="70" spans="1:10" ht="34.950000000000003" customHeight="1" x14ac:dyDescent="0.25">
      <c r="A70" s="151" t="s">
        <v>492</v>
      </c>
      <c r="B70" s="79"/>
      <c r="C70" s="152">
        <v>0</v>
      </c>
      <c r="D70" s="81">
        <v>2.254</v>
      </c>
      <c r="E70" s="82">
        <v>0.308</v>
      </c>
      <c r="F70" s="83">
        <v>5.5E-2</v>
      </c>
      <c r="G70" s="153">
        <v>6.99</v>
      </c>
      <c r="H70" s="153">
        <v>2.4700000000000002</v>
      </c>
      <c r="I70" s="154">
        <v>2.4700000000000002</v>
      </c>
      <c r="J70" s="88">
        <v>3.7999999999999999E-2</v>
      </c>
    </row>
    <row r="71" spans="1:10" ht="34.950000000000003" customHeight="1" x14ac:dyDescent="0.25">
      <c r="A71" s="151" t="s">
        <v>493</v>
      </c>
      <c r="B71" s="79"/>
      <c r="C71" s="152">
        <v>0</v>
      </c>
      <c r="D71" s="81">
        <v>2.254</v>
      </c>
      <c r="E71" s="82">
        <v>0.308</v>
      </c>
      <c r="F71" s="83">
        <v>5.5E-2</v>
      </c>
      <c r="G71" s="153">
        <v>83.18</v>
      </c>
      <c r="H71" s="153">
        <v>2.4700000000000002</v>
      </c>
      <c r="I71" s="154">
        <v>2.4700000000000002</v>
      </c>
      <c r="J71" s="88">
        <v>3.7999999999999999E-2</v>
      </c>
    </row>
    <row r="72" spans="1:10" ht="34.950000000000003" customHeight="1" x14ac:dyDescent="0.25">
      <c r="A72" s="151" t="s">
        <v>494</v>
      </c>
      <c r="B72" s="79"/>
      <c r="C72" s="152">
        <v>0</v>
      </c>
      <c r="D72" s="81">
        <v>2.254</v>
      </c>
      <c r="E72" s="82">
        <v>0.308</v>
      </c>
      <c r="F72" s="83">
        <v>5.5E-2</v>
      </c>
      <c r="G72" s="153">
        <v>170.3</v>
      </c>
      <c r="H72" s="153">
        <v>2.4700000000000002</v>
      </c>
      <c r="I72" s="154">
        <v>2.4700000000000002</v>
      </c>
      <c r="J72" s="88">
        <v>3.7999999999999999E-2</v>
      </c>
    </row>
    <row r="73" spans="1:10" ht="34.950000000000003" customHeight="1" x14ac:dyDescent="0.25">
      <c r="A73" s="151" t="s">
        <v>495</v>
      </c>
      <c r="B73" s="79"/>
      <c r="C73" s="152">
        <v>0</v>
      </c>
      <c r="D73" s="81">
        <v>2.254</v>
      </c>
      <c r="E73" s="82">
        <v>0.308</v>
      </c>
      <c r="F73" s="83">
        <v>5.5E-2</v>
      </c>
      <c r="G73" s="153">
        <v>272.91000000000003</v>
      </c>
      <c r="H73" s="153">
        <v>2.4700000000000002</v>
      </c>
      <c r="I73" s="154">
        <v>2.4700000000000002</v>
      </c>
      <c r="J73" s="88">
        <v>3.7999999999999999E-2</v>
      </c>
    </row>
    <row r="74" spans="1:10" ht="34.950000000000003" customHeight="1" x14ac:dyDescent="0.25">
      <c r="A74" s="151" t="s">
        <v>496</v>
      </c>
      <c r="B74" s="79"/>
      <c r="C74" s="152">
        <v>0</v>
      </c>
      <c r="D74" s="81">
        <v>2.254</v>
      </c>
      <c r="E74" s="82">
        <v>0.308</v>
      </c>
      <c r="F74" s="83">
        <v>5.5E-2</v>
      </c>
      <c r="G74" s="153">
        <v>703.9</v>
      </c>
      <c r="H74" s="153">
        <v>2.4700000000000002</v>
      </c>
      <c r="I74" s="154">
        <v>2.4700000000000002</v>
      </c>
      <c r="J74" s="88">
        <v>3.7999999999999999E-2</v>
      </c>
    </row>
    <row r="75" spans="1:10" ht="34.950000000000003" customHeight="1" x14ac:dyDescent="0.25">
      <c r="A75" s="151" t="s">
        <v>497</v>
      </c>
      <c r="B75" s="79"/>
      <c r="C75" s="152">
        <v>0</v>
      </c>
      <c r="D75" s="81">
        <v>2.0219999999999998</v>
      </c>
      <c r="E75" s="82">
        <v>0.245</v>
      </c>
      <c r="F75" s="83">
        <v>4.5999999999999999E-2</v>
      </c>
      <c r="G75" s="153">
        <v>176.49</v>
      </c>
      <c r="H75" s="153">
        <v>3.38</v>
      </c>
      <c r="I75" s="154">
        <v>3.38</v>
      </c>
      <c r="J75" s="88">
        <v>3.3000000000000002E-2</v>
      </c>
    </row>
    <row r="76" spans="1:10" ht="34.950000000000003" customHeight="1" x14ac:dyDescent="0.25">
      <c r="A76" s="151" t="s">
        <v>498</v>
      </c>
      <c r="B76" s="79"/>
      <c r="C76" s="152">
        <v>0</v>
      </c>
      <c r="D76" s="81">
        <v>2.0219999999999998</v>
      </c>
      <c r="E76" s="82">
        <v>0.245</v>
      </c>
      <c r="F76" s="83">
        <v>4.5999999999999999E-2</v>
      </c>
      <c r="G76" s="153">
        <v>959.5</v>
      </c>
      <c r="H76" s="153">
        <v>3.38</v>
      </c>
      <c r="I76" s="154">
        <v>3.38</v>
      </c>
      <c r="J76" s="88">
        <v>3.3000000000000002E-2</v>
      </c>
    </row>
    <row r="77" spans="1:10" ht="34.950000000000003" customHeight="1" x14ac:dyDescent="0.25">
      <c r="A77" s="151" t="s">
        <v>499</v>
      </c>
      <c r="B77" s="79"/>
      <c r="C77" s="152">
        <v>0</v>
      </c>
      <c r="D77" s="81">
        <v>2.0219999999999998</v>
      </c>
      <c r="E77" s="82">
        <v>0.245</v>
      </c>
      <c r="F77" s="83">
        <v>4.5999999999999999E-2</v>
      </c>
      <c r="G77" s="153">
        <v>2096.5100000000002</v>
      </c>
      <c r="H77" s="153">
        <v>3.38</v>
      </c>
      <c r="I77" s="154">
        <v>3.38</v>
      </c>
      <c r="J77" s="88">
        <v>3.3000000000000002E-2</v>
      </c>
    </row>
    <row r="78" spans="1:10" ht="34.950000000000003" customHeight="1" x14ac:dyDescent="0.25">
      <c r="A78" s="151" t="s">
        <v>500</v>
      </c>
      <c r="B78" s="79"/>
      <c r="C78" s="152">
        <v>0</v>
      </c>
      <c r="D78" s="81">
        <v>2.0219999999999998</v>
      </c>
      <c r="E78" s="82">
        <v>0.245</v>
      </c>
      <c r="F78" s="83">
        <v>4.5999999999999999E-2</v>
      </c>
      <c r="G78" s="153">
        <v>3797.01</v>
      </c>
      <c r="H78" s="153">
        <v>3.38</v>
      </c>
      <c r="I78" s="154">
        <v>3.38</v>
      </c>
      <c r="J78" s="88">
        <v>3.3000000000000002E-2</v>
      </c>
    </row>
    <row r="79" spans="1:10" ht="34.950000000000003" customHeight="1" x14ac:dyDescent="0.25">
      <c r="A79" s="151" t="s">
        <v>501</v>
      </c>
      <c r="B79" s="79"/>
      <c r="C79" s="152">
        <v>0</v>
      </c>
      <c r="D79" s="81">
        <v>2.0219999999999998</v>
      </c>
      <c r="E79" s="82">
        <v>0.245</v>
      </c>
      <c r="F79" s="83">
        <v>4.5999999999999999E-2</v>
      </c>
      <c r="G79" s="153">
        <v>9312.59</v>
      </c>
      <c r="H79" s="153">
        <v>3.38</v>
      </c>
      <c r="I79" s="154">
        <v>3.38</v>
      </c>
      <c r="J79" s="88">
        <v>3.3000000000000002E-2</v>
      </c>
    </row>
    <row r="80" spans="1:10" ht="34.950000000000003" customHeight="1" x14ac:dyDescent="0.25">
      <c r="A80" s="151" t="s">
        <v>408</v>
      </c>
      <c r="B80" s="79"/>
      <c r="C80" s="152" t="s">
        <v>446</v>
      </c>
      <c r="D80" s="89">
        <v>8.8810000000000002</v>
      </c>
      <c r="E80" s="90">
        <v>0.60899999999999999</v>
      </c>
      <c r="F80" s="91">
        <v>0.28100000000000003</v>
      </c>
      <c r="G80" s="85">
        <v>0</v>
      </c>
      <c r="H80" s="85">
        <v>0</v>
      </c>
      <c r="I80" s="85">
        <v>0</v>
      </c>
      <c r="J80" s="86">
        <v>0</v>
      </c>
    </row>
    <row r="81" spans="1:10" ht="34.950000000000003" customHeight="1" x14ac:dyDescent="0.25">
      <c r="A81" s="151" t="s">
        <v>409</v>
      </c>
      <c r="B81" s="79"/>
      <c r="C81" s="152" t="s">
        <v>687</v>
      </c>
      <c r="D81" s="81">
        <v>-3.6080000000000001</v>
      </c>
      <c r="E81" s="82">
        <v>-0.58299999999999996</v>
      </c>
      <c r="F81" s="83">
        <v>-9.9000000000000005E-2</v>
      </c>
      <c r="G81" s="85">
        <v>0</v>
      </c>
      <c r="H81" s="85">
        <v>0</v>
      </c>
      <c r="I81" s="85">
        <v>0</v>
      </c>
      <c r="J81" s="86">
        <v>0</v>
      </c>
    </row>
    <row r="82" spans="1:10" ht="34.950000000000003" customHeight="1" x14ac:dyDescent="0.25">
      <c r="A82" s="151" t="s">
        <v>410</v>
      </c>
      <c r="B82" s="79"/>
      <c r="C82" s="152">
        <v>8</v>
      </c>
      <c r="D82" s="81">
        <v>-3.6930000000000001</v>
      </c>
      <c r="E82" s="82">
        <v>-0.58299999999999996</v>
      </c>
      <c r="F82" s="83">
        <v>-0.1</v>
      </c>
      <c r="G82" s="85">
        <v>0</v>
      </c>
      <c r="H82" s="85">
        <v>0</v>
      </c>
      <c r="I82" s="85">
        <v>0</v>
      </c>
      <c r="J82" s="86">
        <v>0</v>
      </c>
    </row>
    <row r="83" spans="1:10" ht="34.950000000000003" customHeight="1" x14ac:dyDescent="0.25">
      <c r="A83" s="151" t="s">
        <v>411</v>
      </c>
      <c r="B83" s="79"/>
      <c r="C83" s="152">
        <v>0</v>
      </c>
      <c r="D83" s="81">
        <v>-3.6080000000000001</v>
      </c>
      <c r="E83" s="82">
        <v>-0.58299999999999996</v>
      </c>
      <c r="F83" s="83">
        <v>-9.9000000000000005E-2</v>
      </c>
      <c r="G83" s="85">
        <v>0</v>
      </c>
      <c r="H83" s="85">
        <v>0</v>
      </c>
      <c r="I83" s="85">
        <v>0</v>
      </c>
      <c r="J83" s="88">
        <v>5.7000000000000002E-2</v>
      </c>
    </row>
    <row r="84" spans="1:10" ht="34.950000000000003" customHeight="1" x14ac:dyDescent="0.25">
      <c r="A84" s="151" t="s">
        <v>412</v>
      </c>
      <c r="B84" s="79"/>
      <c r="C84" s="152">
        <v>0</v>
      </c>
      <c r="D84" s="81">
        <v>-3.6930000000000001</v>
      </c>
      <c r="E84" s="82">
        <v>-0.58299999999999996</v>
      </c>
      <c r="F84" s="83">
        <v>-0.1</v>
      </c>
      <c r="G84" s="85">
        <v>0</v>
      </c>
      <c r="H84" s="85">
        <v>0</v>
      </c>
      <c r="I84" s="85">
        <v>0</v>
      </c>
      <c r="J84" s="88">
        <v>6.5000000000000002E-2</v>
      </c>
    </row>
    <row r="85" spans="1:10" ht="34.950000000000003" customHeight="1" x14ac:dyDescent="0.25">
      <c r="A85" s="151" t="s">
        <v>413</v>
      </c>
      <c r="B85" s="79"/>
      <c r="C85" s="152">
        <v>0</v>
      </c>
      <c r="D85" s="81">
        <v>-4.0590000000000002</v>
      </c>
      <c r="E85" s="82">
        <v>-0.55500000000000005</v>
      </c>
      <c r="F85" s="83">
        <v>-0.1</v>
      </c>
      <c r="G85" s="153">
        <v>69.3</v>
      </c>
      <c r="H85" s="85">
        <v>0</v>
      </c>
      <c r="I85" s="85">
        <v>0</v>
      </c>
      <c r="J85" s="88">
        <v>0.10100000000000001</v>
      </c>
    </row>
    <row r="86" spans="1:10" ht="34.950000000000003" customHeight="1" x14ac:dyDescent="0.25">
      <c r="A86" s="151" t="s">
        <v>640</v>
      </c>
      <c r="B86" s="79"/>
      <c r="C86" s="152" t="s">
        <v>444</v>
      </c>
      <c r="D86" s="81">
        <v>2.1509999999999998</v>
      </c>
      <c r="E86" s="82">
        <v>0.34799999999999998</v>
      </c>
      <c r="F86" s="83">
        <v>5.8999999999999997E-2</v>
      </c>
      <c r="G86" s="153">
        <v>4.1399999999999997</v>
      </c>
      <c r="H86" s="85">
        <v>0</v>
      </c>
      <c r="I86" s="85">
        <v>0</v>
      </c>
      <c r="J86" s="86">
        <v>0</v>
      </c>
    </row>
    <row r="87" spans="1:10" ht="34.950000000000003" customHeight="1" x14ac:dyDescent="0.25">
      <c r="A87" s="151" t="s">
        <v>641</v>
      </c>
      <c r="B87" s="79"/>
      <c r="C87" s="152">
        <v>2</v>
      </c>
      <c r="D87" s="81">
        <v>2.1509999999999998</v>
      </c>
      <c r="E87" s="82">
        <v>0.34799999999999998</v>
      </c>
      <c r="F87" s="83">
        <v>5.8999999999999997E-2</v>
      </c>
      <c r="G87" s="85">
        <v>0</v>
      </c>
      <c r="H87" s="85">
        <v>0</v>
      </c>
      <c r="I87" s="85">
        <v>0</v>
      </c>
      <c r="J87" s="86">
        <v>0</v>
      </c>
    </row>
    <row r="88" spans="1:10" ht="34.950000000000003" customHeight="1" x14ac:dyDescent="0.25">
      <c r="A88" s="151" t="s">
        <v>642</v>
      </c>
      <c r="B88" s="79"/>
      <c r="C88" s="152" t="s">
        <v>445</v>
      </c>
      <c r="D88" s="81">
        <v>2.29</v>
      </c>
      <c r="E88" s="82">
        <v>0.37</v>
      </c>
      <c r="F88" s="83">
        <v>6.3E-2</v>
      </c>
      <c r="G88" s="153">
        <v>2.76</v>
      </c>
      <c r="H88" s="85">
        <v>0</v>
      </c>
      <c r="I88" s="85">
        <v>0</v>
      </c>
      <c r="J88" s="86">
        <v>0</v>
      </c>
    </row>
    <row r="89" spans="1:10" ht="34.950000000000003" customHeight="1" x14ac:dyDescent="0.25">
      <c r="A89" s="151" t="s">
        <v>643</v>
      </c>
      <c r="B89" s="79"/>
      <c r="C89" s="152" t="s">
        <v>445</v>
      </c>
      <c r="D89" s="81">
        <v>2.29</v>
      </c>
      <c r="E89" s="82">
        <v>0.37</v>
      </c>
      <c r="F89" s="83">
        <v>6.3E-2</v>
      </c>
      <c r="G89" s="153">
        <v>3.99</v>
      </c>
      <c r="H89" s="85">
        <v>0</v>
      </c>
      <c r="I89" s="85">
        <v>0</v>
      </c>
      <c r="J89" s="86">
        <v>0</v>
      </c>
    </row>
    <row r="90" spans="1:10" ht="34.950000000000003" customHeight="1" x14ac:dyDescent="0.25">
      <c r="A90" s="151" t="s">
        <v>644</v>
      </c>
      <c r="B90" s="79"/>
      <c r="C90" s="152" t="s">
        <v>445</v>
      </c>
      <c r="D90" s="81">
        <v>2.29</v>
      </c>
      <c r="E90" s="82">
        <v>0.37</v>
      </c>
      <c r="F90" s="83">
        <v>6.3E-2</v>
      </c>
      <c r="G90" s="153">
        <v>5.94</v>
      </c>
      <c r="H90" s="85">
        <v>0</v>
      </c>
      <c r="I90" s="85">
        <v>0</v>
      </c>
      <c r="J90" s="86">
        <v>0</v>
      </c>
    </row>
    <row r="91" spans="1:10" ht="34.950000000000003" customHeight="1" x14ac:dyDescent="0.25">
      <c r="A91" s="151" t="s">
        <v>645</v>
      </c>
      <c r="B91" s="79"/>
      <c r="C91" s="152" t="s">
        <v>445</v>
      </c>
      <c r="D91" s="81">
        <v>2.29</v>
      </c>
      <c r="E91" s="82">
        <v>0.37</v>
      </c>
      <c r="F91" s="83">
        <v>6.3E-2</v>
      </c>
      <c r="G91" s="153">
        <v>9.5500000000000007</v>
      </c>
      <c r="H91" s="85">
        <v>0</v>
      </c>
      <c r="I91" s="85">
        <v>0</v>
      </c>
      <c r="J91" s="86">
        <v>0</v>
      </c>
    </row>
    <row r="92" spans="1:10" ht="34.950000000000003" customHeight="1" x14ac:dyDescent="0.25">
      <c r="A92" s="151" t="s">
        <v>646</v>
      </c>
      <c r="B92" s="79"/>
      <c r="C92" s="152" t="s">
        <v>445</v>
      </c>
      <c r="D92" s="81">
        <v>2.29</v>
      </c>
      <c r="E92" s="82">
        <v>0.37</v>
      </c>
      <c r="F92" s="83">
        <v>6.3E-2</v>
      </c>
      <c r="G92" s="153">
        <v>21.14</v>
      </c>
      <c r="H92" s="85">
        <v>0</v>
      </c>
      <c r="I92" s="85">
        <v>0</v>
      </c>
      <c r="J92" s="86">
        <v>0</v>
      </c>
    </row>
    <row r="93" spans="1:10" ht="34.950000000000003" customHeight="1" x14ac:dyDescent="0.25">
      <c r="A93" s="151" t="s">
        <v>414</v>
      </c>
      <c r="B93" s="79"/>
      <c r="C93" s="152">
        <v>4</v>
      </c>
      <c r="D93" s="81">
        <v>2.29</v>
      </c>
      <c r="E93" s="82">
        <v>0.37</v>
      </c>
      <c r="F93" s="83">
        <v>6.3E-2</v>
      </c>
      <c r="G93" s="85">
        <v>0</v>
      </c>
      <c r="H93" s="85">
        <v>0</v>
      </c>
      <c r="I93" s="85">
        <v>0</v>
      </c>
      <c r="J93" s="86">
        <v>0</v>
      </c>
    </row>
    <row r="94" spans="1:10" ht="34.950000000000003" customHeight="1" x14ac:dyDescent="0.25">
      <c r="A94" s="151" t="s">
        <v>502</v>
      </c>
      <c r="B94" s="79"/>
      <c r="C94" s="152">
        <v>0</v>
      </c>
      <c r="D94" s="81">
        <v>1.6020000000000001</v>
      </c>
      <c r="E94" s="82">
        <v>0.248</v>
      </c>
      <c r="F94" s="83">
        <v>4.2999999999999997E-2</v>
      </c>
      <c r="G94" s="153">
        <v>2.8</v>
      </c>
      <c r="H94" s="153">
        <v>1.06</v>
      </c>
      <c r="I94" s="154">
        <v>1.06</v>
      </c>
      <c r="J94" s="88">
        <v>2.9000000000000001E-2</v>
      </c>
    </row>
    <row r="95" spans="1:10" ht="34.950000000000003" customHeight="1" x14ac:dyDescent="0.25">
      <c r="A95" s="151" t="s">
        <v>503</v>
      </c>
      <c r="B95" s="79"/>
      <c r="C95" s="152">
        <v>0</v>
      </c>
      <c r="D95" s="81">
        <v>1.6020000000000001</v>
      </c>
      <c r="E95" s="82">
        <v>0.248</v>
      </c>
      <c r="F95" s="83">
        <v>4.2999999999999997E-2</v>
      </c>
      <c r="G95" s="153">
        <v>33.369999999999997</v>
      </c>
      <c r="H95" s="153">
        <v>1.06</v>
      </c>
      <c r="I95" s="154">
        <v>1.06</v>
      </c>
      <c r="J95" s="88">
        <v>2.9000000000000001E-2</v>
      </c>
    </row>
    <row r="96" spans="1:10" ht="34.950000000000003" customHeight="1" x14ac:dyDescent="0.25">
      <c r="A96" s="151" t="s">
        <v>504</v>
      </c>
      <c r="B96" s="79"/>
      <c r="C96" s="152">
        <v>0</v>
      </c>
      <c r="D96" s="81">
        <v>1.6020000000000001</v>
      </c>
      <c r="E96" s="82">
        <v>0.248</v>
      </c>
      <c r="F96" s="83">
        <v>4.2999999999999997E-2</v>
      </c>
      <c r="G96" s="153">
        <v>68.33</v>
      </c>
      <c r="H96" s="153">
        <v>1.06</v>
      </c>
      <c r="I96" s="154">
        <v>1.06</v>
      </c>
      <c r="J96" s="88">
        <v>2.9000000000000001E-2</v>
      </c>
    </row>
    <row r="97" spans="1:10" ht="34.950000000000003" customHeight="1" x14ac:dyDescent="0.25">
      <c r="A97" s="151" t="s">
        <v>505</v>
      </c>
      <c r="B97" s="79"/>
      <c r="C97" s="152">
        <v>0</v>
      </c>
      <c r="D97" s="81">
        <v>1.6020000000000001</v>
      </c>
      <c r="E97" s="82">
        <v>0.248</v>
      </c>
      <c r="F97" s="83">
        <v>4.2999999999999997E-2</v>
      </c>
      <c r="G97" s="153">
        <v>109.5</v>
      </c>
      <c r="H97" s="153">
        <v>1.06</v>
      </c>
      <c r="I97" s="154">
        <v>1.06</v>
      </c>
      <c r="J97" s="88">
        <v>2.9000000000000001E-2</v>
      </c>
    </row>
    <row r="98" spans="1:10" ht="34.950000000000003" customHeight="1" x14ac:dyDescent="0.25">
      <c r="A98" s="151" t="s">
        <v>506</v>
      </c>
      <c r="B98" s="79"/>
      <c r="C98" s="152">
        <v>0</v>
      </c>
      <c r="D98" s="81">
        <v>1.6020000000000001</v>
      </c>
      <c r="E98" s="82">
        <v>0.248</v>
      </c>
      <c r="F98" s="83">
        <v>4.2999999999999997E-2</v>
      </c>
      <c r="G98" s="153">
        <v>282.42</v>
      </c>
      <c r="H98" s="153">
        <v>1.06</v>
      </c>
      <c r="I98" s="154">
        <v>1.06</v>
      </c>
      <c r="J98" s="88">
        <v>2.9000000000000001E-2</v>
      </c>
    </row>
    <row r="99" spans="1:10" ht="34.950000000000003" customHeight="1" x14ac:dyDescent="0.25">
      <c r="A99" s="151" t="s">
        <v>507</v>
      </c>
      <c r="B99" s="79"/>
      <c r="C99" s="152">
        <v>0</v>
      </c>
      <c r="D99" s="81">
        <v>1.5680000000000001</v>
      </c>
      <c r="E99" s="82">
        <v>0.214</v>
      </c>
      <c r="F99" s="83">
        <v>3.9E-2</v>
      </c>
      <c r="G99" s="153">
        <v>4.8600000000000003</v>
      </c>
      <c r="H99" s="153">
        <v>1.72</v>
      </c>
      <c r="I99" s="154">
        <v>1.72</v>
      </c>
      <c r="J99" s="88">
        <v>2.7E-2</v>
      </c>
    </row>
    <row r="100" spans="1:10" ht="34.950000000000003" customHeight="1" x14ac:dyDescent="0.25">
      <c r="A100" s="151" t="s">
        <v>508</v>
      </c>
      <c r="B100" s="79"/>
      <c r="C100" s="152">
        <v>0</v>
      </c>
      <c r="D100" s="81">
        <v>1.5680000000000001</v>
      </c>
      <c r="E100" s="82">
        <v>0.214</v>
      </c>
      <c r="F100" s="83">
        <v>3.9E-2</v>
      </c>
      <c r="G100" s="153">
        <v>57.87</v>
      </c>
      <c r="H100" s="153">
        <v>1.72</v>
      </c>
      <c r="I100" s="154">
        <v>1.72</v>
      </c>
      <c r="J100" s="88">
        <v>2.7E-2</v>
      </c>
    </row>
    <row r="101" spans="1:10" ht="34.950000000000003" customHeight="1" x14ac:dyDescent="0.25">
      <c r="A101" s="151" t="s">
        <v>509</v>
      </c>
      <c r="B101" s="79"/>
      <c r="C101" s="152">
        <v>0</v>
      </c>
      <c r="D101" s="81">
        <v>1.5680000000000001</v>
      </c>
      <c r="E101" s="82">
        <v>0.214</v>
      </c>
      <c r="F101" s="83">
        <v>3.9E-2</v>
      </c>
      <c r="G101" s="153">
        <v>118.47</v>
      </c>
      <c r="H101" s="153">
        <v>1.72</v>
      </c>
      <c r="I101" s="154">
        <v>1.72</v>
      </c>
      <c r="J101" s="88">
        <v>2.7E-2</v>
      </c>
    </row>
    <row r="102" spans="1:10" ht="34.950000000000003" customHeight="1" x14ac:dyDescent="0.25">
      <c r="A102" s="151" t="s">
        <v>510</v>
      </c>
      <c r="B102" s="79"/>
      <c r="C102" s="152">
        <v>0</v>
      </c>
      <c r="D102" s="81">
        <v>1.5680000000000001</v>
      </c>
      <c r="E102" s="82">
        <v>0.214</v>
      </c>
      <c r="F102" s="83">
        <v>3.9E-2</v>
      </c>
      <c r="G102" s="153">
        <v>189.85</v>
      </c>
      <c r="H102" s="153">
        <v>1.72</v>
      </c>
      <c r="I102" s="154">
        <v>1.72</v>
      </c>
      <c r="J102" s="88">
        <v>2.7E-2</v>
      </c>
    </row>
    <row r="103" spans="1:10" ht="34.950000000000003" customHeight="1" x14ac:dyDescent="0.25">
      <c r="A103" s="151" t="s">
        <v>511</v>
      </c>
      <c r="B103" s="79"/>
      <c r="C103" s="152">
        <v>0</v>
      </c>
      <c r="D103" s="81">
        <v>1.5680000000000001</v>
      </c>
      <c r="E103" s="82">
        <v>0.214</v>
      </c>
      <c r="F103" s="83">
        <v>3.9E-2</v>
      </c>
      <c r="G103" s="153">
        <v>489.67</v>
      </c>
      <c r="H103" s="153">
        <v>1.72</v>
      </c>
      <c r="I103" s="154">
        <v>1.72</v>
      </c>
      <c r="J103" s="88">
        <v>2.7E-2</v>
      </c>
    </row>
    <row r="104" spans="1:10" ht="34.950000000000003" customHeight="1" x14ac:dyDescent="0.25">
      <c r="A104" s="151" t="s">
        <v>512</v>
      </c>
      <c r="B104" s="79"/>
      <c r="C104" s="152">
        <v>0</v>
      </c>
      <c r="D104" s="81">
        <v>1.4059999999999999</v>
      </c>
      <c r="E104" s="82">
        <v>0.17100000000000001</v>
      </c>
      <c r="F104" s="83">
        <v>3.2000000000000001E-2</v>
      </c>
      <c r="G104" s="153">
        <v>122.78</v>
      </c>
      <c r="H104" s="153">
        <v>2.35</v>
      </c>
      <c r="I104" s="154">
        <v>2.35</v>
      </c>
      <c r="J104" s="88">
        <v>2.3E-2</v>
      </c>
    </row>
    <row r="105" spans="1:10" ht="34.950000000000003" customHeight="1" x14ac:dyDescent="0.25">
      <c r="A105" s="151" t="s">
        <v>513</v>
      </c>
      <c r="B105" s="79"/>
      <c r="C105" s="152">
        <v>0</v>
      </c>
      <c r="D105" s="81">
        <v>1.4059999999999999</v>
      </c>
      <c r="E105" s="82">
        <v>0.17100000000000001</v>
      </c>
      <c r="F105" s="83">
        <v>3.2000000000000001E-2</v>
      </c>
      <c r="G105" s="153">
        <v>667.48</v>
      </c>
      <c r="H105" s="153">
        <v>2.35</v>
      </c>
      <c r="I105" s="154">
        <v>2.35</v>
      </c>
      <c r="J105" s="88">
        <v>2.3E-2</v>
      </c>
    </row>
    <row r="106" spans="1:10" ht="34.950000000000003" customHeight="1" x14ac:dyDescent="0.25">
      <c r="A106" s="151" t="s">
        <v>514</v>
      </c>
      <c r="B106" s="79"/>
      <c r="C106" s="152">
        <v>0</v>
      </c>
      <c r="D106" s="81">
        <v>1.4059999999999999</v>
      </c>
      <c r="E106" s="82">
        <v>0.17100000000000001</v>
      </c>
      <c r="F106" s="83">
        <v>3.2000000000000001E-2</v>
      </c>
      <c r="G106" s="153">
        <v>1458.44</v>
      </c>
      <c r="H106" s="153">
        <v>2.35</v>
      </c>
      <c r="I106" s="154">
        <v>2.35</v>
      </c>
      <c r="J106" s="88">
        <v>2.3E-2</v>
      </c>
    </row>
    <row r="107" spans="1:10" ht="34.950000000000003" customHeight="1" x14ac:dyDescent="0.25">
      <c r="A107" s="151" t="s">
        <v>515</v>
      </c>
      <c r="B107" s="79"/>
      <c r="C107" s="152">
        <v>0</v>
      </c>
      <c r="D107" s="81">
        <v>1.4059999999999999</v>
      </c>
      <c r="E107" s="82">
        <v>0.17100000000000001</v>
      </c>
      <c r="F107" s="83">
        <v>3.2000000000000001E-2</v>
      </c>
      <c r="G107" s="153">
        <v>2641.4</v>
      </c>
      <c r="H107" s="153">
        <v>2.35</v>
      </c>
      <c r="I107" s="154">
        <v>2.35</v>
      </c>
      <c r="J107" s="88">
        <v>2.3E-2</v>
      </c>
    </row>
    <row r="108" spans="1:10" ht="34.950000000000003" customHeight="1" x14ac:dyDescent="0.25">
      <c r="A108" s="151" t="s">
        <v>516</v>
      </c>
      <c r="B108" s="79"/>
      <c r="C108" s="152">
        <v>0</v>
      </c>
      <c r="D108" s="81">
        <v>1.4059999999999999</v>
      </c>
      <c r="E108" s="82">
        <v>0.17100000000000001</v>
      </c>
      <c r="F108" s="83">
        <v>3.2000000000000001E-2</v>
      </c>
      <c r="G108" s="153">
        <v>6478.32</v>
      </c>
      <c r="H108" s="153">
        <v>2.35</v>
      </c>
      <c r="I108" s="154">
        <v>2.35</v>
      </c>
      <c r="J108" s="88">
        <v>2.3E-2</v>
      </c>
    </row>
    <row r="109" spans="1:10" ht="34.950000000000003" customHeight="1" x14ac:dyDescent="0.25">
      <c r="A109" s="151" t="s">
        <v>415</v>
      </c>
      <c r="B109" s="79"/>
      <c r="C109" s="152" t="s">
        <v>446</v>
      </c>
      <c r="D109" s="89">
        <v>6.1779999999999999</v>
      </c>
      <c r="E109" s="90">
        <v>0.42299999999999999</v>
      </c>
      <c r="F109" s="91">
        <v>0.19500000000000001</v>
      </c>
      <c r="G109" s="85">
        <v>0</v>
      </c>
      <c r="H109" s="85">
        <v>0</v>
      </c>
      <c r="I109" s="85">
        <v>0</v>
      </c>
      <c r="J109" s="86">
        <v>0</v>
      </c>
    </row>
    <row r="110" spans="1:10" ht="34.950000000000003" customHeight="1" x14ac:dyDescent="0.25">
      <c r="A110" s="151" t="s">
        <v>416</v>
      </c>
      <c r="B110" s="79"/>
      <c r="C110" s="152" t="s">
        <v>687</v>
      </c>
      <c r="D110" s="81">
        <v>-2.5099999999999998</v>
      </c>
      <c r="E110" s="82">
        <v>-0.40500000000000003</v>
      </c>
      <c r="F110" s="83">
        <v>-6.9000000000000006E-2</v>
      </c>
      <c r="G110" s="85">
        <v>0</v>
      </c>
      <c r="H110" s="85">
        <v>0</v>
      </c>
      <c r="I110" s="85">
        <v>0</v>
      </c>
      <c r="J110" s="86">
        <v>0</v>
      </c>
    </row>
    <row r="111" spans="1:10" ht="34.950000000000003" customHeight="1" x14ac:dyDescent="0.25">
      <c r="A111" s="151" t="s">
        <v>417</v>
      </c>
      <c r="B111" s="79"/>
      <c r="C111" s="152">
        <v>8</v>
      </c>
      <c r="D111" s="81">
        <v>-2.569</v>
      </c>
      <c r="E111" s="82">
        <v>-0.40600000000000003</v>
      </c>
      <c r="F111" s="83">
        <v>-6.9000000000000006E-2</v>
      </c>
      <c r="G111" s="85">
        <v>0</v>
      </c>
      <c r="H111" s="85">
        <v>0</v>
      </c>
      <c r="I111" s="85">
        <v>0</v>
      </c>
      <c r="J111" s="86">
        <v>0</v>
      </c>
    </row>
    <row r="112" spans="1:10" ht="34.950000000000003" customHeight="1" x14ac:dyDescent="0.25">
      <c r="A112" s="151" t="s">
        <v>418</v>
      </c>
      <c r="B112" s="79"/>
      <c r="C112" s="152">
        <v>0</v>
      </c>
      <c r="D112" s="81">
        <v>-2.5099999999999998</v>
      </c>
      <c r="E112" s="82">
        <v>-0.40500000000000003</v>
      </c>
      <c r="F112" s="83">
        <v>-6.9000000000000006E-2</v>
      </c>
      <c r="G112" s="85">
        <v>0</v>
      </c>
      <c r="H112" s="85">
        <v>0</v>
      </c>
      <c r="I112" s="85">
        <v>0</v>
      </c>
      <c r="J112" s="88">
        <v>0.04</v>
      </c>
    </row>
    <row r="113" spans="1:10" ht="34.950000000000003" customHeight="1" x14ac:dyDescent="0.25">
      <c r="A113" s="151" t="s">
        <v>419</v>
      </c>
      <c r="B113" s="79"/>
      <c r="C113" s="152">
        <v>0</v>
      </c>
      <c r="D113" s="81">
        <v>-2.569</v>
      </c>
      <c r="E113" s="82">
        <v>-0.40600000000000003</v>
      </c>
      <c r="F113" s="83">
        <v>-6.9000000000000006E-2</v>
      </c>
      <c r="G113" s="85">
        <v>0</v>
      </c>
      <c r="H113" s="85">
        <v>0</v>
      </c>
      <c r="I113" s="85">
        <v>0</v>
      </c>
      <c r="J113" s="88">
        <v>4.4999999999999998E-2</v>
      </c>
    </row>
    <row r="114" spans="1:10" ht="34.950000000000003" customHeight="1" x14ac:dyDescent="0.25">
      <c r="A114" s="151" t="s">
        <v>420</v>
      </c>
      <c r="B114" s="79"/>
      <c r="C114" s="152">
        <v>0</v>
      </c>
      <c r="D114" s="81">
        <v>-2.8239999999999998</v>
      </c>
      <c r="E114" s="82">
        <v>-0.38600000000000001</v>
      </c>
      <c r="F114" s="83">
        <v>-6.9000000000000006E-2</v>
      </c>
      <c r="G114" s="153">
        <v>48.21</v>
      </c>
      <c r="H114" s="85">
        <v>0</v>
      </c>
      <c r="I114" s="85">
        <v>0</v>
      </c>
      <c r="J114" s="88">
        <v>7.0000000000000007E-2</v>
      </c>
    </row>
    <row r="115" spans="1:10" ht="34.950000000000003" customHeight="1" x14ac:dyDescent="0.25">
      <c r="A115" s="151" t="s">
        <v>647</v>
      </c>
      <c r="B115" s="79"/>
      <c r="C115" s="152" t="s">
        <v>444</v>
      </c>
      <c r="D115" s="81">
        <v>1.427</v>
      </c>
      <c r="E115" s="82">
        <v>0.23</v>
      </c>
      <c r="F115" s="83">
        <v>3.9E-2</v>
      </c>
      <c r="G115" s="153">
        <v>2.74</v>
      </c>
      <c r="H115" s="85">
        <v>0</v>
      </c>
      <c r="I115" s="85">
        <v>0</v>
      </c>
      <c r="J115" s="86">
        <v>0</v>
      </c>
    </row>
    <row r="116" spans="1:10" ht="34.950000000000003" customHeight="1" x14ac:dyDescent="0.25">
      <c r="A116" s="151" t="s">
        <v>648</v>
      </c>
      <c r="B116" s="79"/>
      <c r="C116" s="152">
        <v>2</v>
      </c>
      <c r="D116" s="81">
        <v>1.427</v>
      </c>
      <c r="E116" s="82">
        <v>0.23</v>
      </c>
      <c r="F116" s="83">
        <v>3.9E-2</v>
      </c>
      <c r="G116" s="85">
        <v>0</v>
      </c>
      <c r="H116" s="85">
        <v>0</v>
      </c>
      <c r="I116" s="85">
        <v>0</v>
      </c>
      <c r="J116" s="86">
        <v>0</v>
      </c>
    </row>
    <row r="117" spans="1:10" ht="34.950000000000003" customHeight="1" x14ac:dyDescent="0.25">
      <c r="A117" s="151" t="s">
        <v>649</v>
      </c>
      <c r="B117" s="79"/>
      <c r="C117" s="152" t="s">
        <v>445</v>
      </c>
      <c r="D117" s="81">
        <v>1.5189999999999999</v>
      </c>
      <c r="E117" s="82">
        <v>0.245</v>
      </c>
      <c r="F117" s="83">
        <v>4.2000000000000003E-2</v>
      </c>
      <c r="G117" s="153">
        <v>1.83</v>
      </c>
      <c r="H117" s="85">
        <v>0</v>
      </c>
      <c r="I117" s="85">
        <v>0</v>
      </c>
      <c r="J117" s="86">
        <v>0</v>
      </c>
    </row>
    <row r="118" spans="1:10" ht="34.950000000000003" customHeight="1" x14ac:dyDescent="0.25">
      <c r="A118" s="151" t="s">
        <v>650</v>
      </c>
      <c r="B118" s="79"/>
      <c r="C118" s="152" t="s">
        <v>445</v>
      </c>
      <c r="D118" s="81">
        <v>1.5189999999999999</v>
      </c>
      <c r="E118" s="82">
        <v>0.245</v>
      </c>
      <c r="F118" s="83">
        <v>4.2000000000000003E-2</v>
      </c>
      <c r="G118" s="153">
        <v>2.65</v>
      </c>
      <c r="H118" s="85">
        <v>0</v>
      </c>
      <c r="I118" s="85">
        <v>0</v>
      </c>
      <c r="J118" s="86">
        <v>0</v>
      </c>
    </row>
    <row r="119" spans="1:10" ht="34.950000000000003" customHeight="1" x14ac:dyDescent="0.25">
      <c r="A119" s="151" t="s">
        <v>651</v>
      </c>
      <c r="B119" s="79"/>
      <c r="C119" s="152" t="s">
        <v>445</v>
      </c>
      <c r="D119" s="81">
        <v>1.5189999999999999</v>
      </c>
      <c r="E119" s="82">
        <v>0.245</v>
      </c>
      <c r="F119" s="83">
        <v>4.2000000000000003E-2</v>
      </c>
      <c r="G119" s="153">
        <v>3.94</v>
      </c>
      <c r="H119" s="85">
        <v>0</v>
      </c>
      <c r="I119" s="85">
        <v>0</v>
      </c>
      <c r="J119" s="86">
        <v>0</v>
      </c>
    </row>
    <row r="120" spans="1:10" ht="34.950000000000003" customHeight="1" x14ac:dyDescent="0.25">
      <c r="A120" s="151" t="s">
        <v>652</v>
      </c>
      <c r="B120" s="79"/>
      <c r="C120" s="152" t="s">
        <v>445</v>
      </c>
      <c r="D120" s="81">
        <v>1.5189999999999999</v>
      </c>
      <c r="E120" s="82">
        <v>0.245</v>
      </c>
      <c r="F120" s="83">
        <v>4.2000000000000003E-2</v>
      </c>
      <c r="G120" s="153">
        <v>6.33</v>
      </c>
      <c r="H120" s="85">
        <v>0</v>
      </c>
      <c r="I120" s="85">
        <v>0</v>
      </c>
      <c r="J120" s="86">
        <v>0</v>
      </c>
    </row>
    <row r="121" spans="1:10" ht="34.950000000000003" customHeight="1" x14ac:dyDescent="0.25">
      <c r="A121" s="151" t="s">
        <v>653</v>
      </c>
      <c r="B121" s="79"/>
      <c r="C121" s="152" t="s">
        <v>445</v>
      </c>
      <c r="D121" s="81">
        <v>1.5189999999999999</v>
      </c>
      <c r="E121" s="82">
        <v>0.245</v>
      </c>
      <c r="F121" s="83">
        <v>4.2000000000000003E-2</v>
      </c>
      <c r="G121" s="153">
        <v>14.02</v>
      </c>
      <c r="H121" s="85">
        <v>0</v>
      </c>
      <c r="I121" s="85">
        <v>0</v>
      </c>
      <c r="J121" s="86">
        <v>0</v>
      </c>
    </row>
    <row r="122" spans="1:10" ht="34.950000000000003" customHeight="1" x14ac:dyDescent="0.25">
      <c r="A122" s="151" t="s">
        <v>421</v>
      </c>
      <c r="B122" s="79"/>
      <c r="C122" s="152">
        <v>4</v>
      </c>
      <c r="D122" s="81">
        <v>1.5189999999999999</v>
      </c>
      <c r="E122" s="82">
        <v>0.245</v>
      </c>
      <c r="F122" s="83">
        <v>4.2000000000000003E-2</v>
      </c>
      <c r="G122" s="85">
        <v>0</v>
      </c>
      <c r="H122" s="85">
        <v>0</v>
      </c>
      <c r="I122" s="85">
        <v>0</v>
      </c>
      <c r="J122" s="86">
        <v>0</v>
      </c>
    </row>
    <row r="123" spans="1:10" ht="34.950000000000003" customHeight="1" x14ac:dyDescent="0.25">
      <c r="A123" s="151" t="s">
        <v>517</v>
      </c>
      <c r="B123" s="79"/>
      <c r="C123" s="152">
        <v>0</v>
      </c>
      <c r="D123" s="81">
        <v>1.0620000000000001</v>
      </c>
      <c r="E123" s="82">
        <v>0.16500000000000001</v>
      </c>
      <c r="F123" s="83">
        <v>2.8000000000000001E-2</v>
      </c>
      <c r="G123" s="153">
        <v>1.86</v>
      </c>
      <c r="H123" s="153">
        <v>0.7</v>
      </c>
      <c r="I123" s="154">
        <v>0.7</v>
      </c>
      <c r="J123" s="88">
        <v>1.9E-2</v>
      </c>
    </row>
    <row r="124" spans="1:10" ht="34.950000000000003" customHeight="1" x14ac:dyDescent="0.25">
      <c r="A124" s="151" t="s">
        <v>518</v>
      </c>
      <c r="B124" s="79"/>
      <c r="C124" s="152">
        <v>0</v>
      </c>
      <c r="D124" s="81">
        <v>1.0620000000000001</v>
      </c>
      <c r="E124" s="82">
        <v>0.16500000000000001</v>
      </c>
      <c r="F124" s="83">
        <v>2.8000000000000001E-2</v>
      </c>
      <c r="G124" s="153">
        <v>22.13</v>
      </c>
      <c r="H124" s="153">
        <v>0.7</v>
      </c>
      <c r="I124" s="154">
        <v>0.7</v>
      </c>
      <c r="J124" s="88">
        <v>1.9E-2</v>
      </c>
    </row>
    <row r="125" spans="1:10" ht="34.950000000000003" customHeight="1" x14ac:dyDescent="0.25">
      <c r="A125" s="151" t="s">
        <v>519</v>
      </c>
      <c r="B125" s="79"/>
      <c r="C125" s="152">
        <v>0</v>
      </c>
      <c r="D125" s="81">
        <v>1.0620000000000001</v>
      </c>
      <c r="E125" s="82">
        <v>0.16500000000000001</v>
      </c>
      <c r="F125" s="83">
        <v>2.8000000000000001E-2</v>
      </c>
      <c r="G125" s="153">
        <v>45.31</v>
      </c>
      <c r="H125" s="153">
        <v>0.7</v>
      </c>
      <c r="I125" s="154">
        <v>0.7</v>
      </c>
      <c r="J125" s="88">
        <v>1.9E-2</v>
      </c>
    </row>
    <row r="126" spans="1:10" ht="34.950000000000003" customHeight="1" x14ac:dyDescent="0.25">
      <c r="A126" s="151" t="s">
        <v>520</v>
      </c>
      <c r="B126" s="79"/>
      <c r="C126" s="152">
        <v>0</v>
      </c>
      <c r="D126" s="81">
        <v>1.0620000000000001</v>
      </c>
      <c r="E126" s="82">
        <v>0.16500000000000001</v>
      </c>
      <c r="F126" s="83">
        <v>2.8000000000000001E-2</v>
      </c>
      <c r="G126" s="153">
        <v>72.61</v>
      </c>
      <c r="H126" s="153">
        <v>0.7</v>
      </c>
      <c r="I126" s="154">
        <v>0.7</v>
      </c>
      <c r="J126" s="88">
        <v>1.9E-2</v>
      </c>
    </row>
    <row r="127" spans="1:10" ht="34.950000000000003" customHeight="1" x14ac:dyDescent="0.25">
      <c r="A127" s="151" t="s">
        <v>521</v>
      </c>
      <c r="B127" s="79"/>
      <c r="C127" s="152">
        <v>0</v>
      </c>
      <c r="D127" s="81">
        <v>1.0620000000000001</v>
      </c>
      <c r="E127" s="82">
        <v>0.16500000000000001</v>
      </c>
      <c r="F127" s="83">
        <v>2.8000000000000001E-2</v>
      </c>
      <c r="G127" s="153">
        <v>187.29</v>
      </c>
      <c r="H127" s="153">
        <v>0.7</v>
      </c>
      <c r="I127" s="154">
        <v>0.7</v>
      </c>
      <c r="J127" s="88">
        <v>1.9E-2</v>
      </c>
    </row>
    <row r="128" spans="1:10" ht="34.950000000000003" customHeight="1" x14ac:dyDescent="0.25">
      <c r="A128" s="151" t="s">
        <v>522</v>
      </c>
      <c r="B128" s="79"/>
      <c r="C128" s="152">
        <v>0</v>
      </c>
      <c r="D128" s="81">
        <v>1.04</v>
      </c>
      <c r="E128" s="82">
        <v>0.14199999999999999</v>
      </c>
      <c r="F128" s="83">
        <v>2.5999999999999999E-2</v>
      </c>
      <c r="G128" s="153">
        <v>3.22</v>
      </c>
      <c r="H128" s="153">
        <v>1.1399999999999999</v>
      </c>
      <c r="I128" s="154">
        <v>1.1399999999999999</v>
      </c>
      <c r="J128" s="88">
        <v>1.7999999999999999E-2</v>
      </c>
    </row>
    <row r="129" spans="1:10" ht="34.950000000000003" customHeight="1" x14ac:dyDescent="0.25">
      <c r="A129" s="151" t="s">
        <v>523</v>
      </c>
      <c r="B129" s="79"/>
      <c r="C129" s="152">
        <v>0</v>
      </c>
      <c r="D129" s="81">
        <v>1.04</v>
      </c>
      <c r="E129" s="82">
        <v>0.14199999999999999</v>
      </c>
      <c r="F129" s="83">
        <v>2.5999999999999999E-2</v>
      </c>
      <c r="G129" s="153">
        <v>38.369999999999997</v>
      </c>
      <c r="H129" s="153">
        <v>1.1399999999999999</v>
      </c>
      <c r="I129" s="154">
        <v>1.1399999999999999</v>
      </c>
      <c r="J129" s="88">
        <v>1.7999999999999999E-2</v>
      </c>
    </row>
    <row r="130" spans="1:10" ht="34.950000000000003" customHeight="1" x14ac:dyDescent="0.25">
      <c r="A130" s="151" t="s">
        <v>524</v>
      </c>
      <c r="B130" s="79"/>
      <c r="C130" s="152">
        <v>0</v>
      </c>
      <c r="D130" s="81">
        <v>1.04</v>
      </c>
      <c r="E130" s="82">
        <v>0.14199999999999999</v>
      </c>
      <c r="F130" s="83">
        <v>2.5999999999999999E-2</v>
      </c>
      <c r="G130" s="153">
        <v>78.569999999999993</v>
      </c>
      <c r="H130" s="153">
        <v>1.1399999999999999</v>
      </c>
      <c r="I130" s="154">
        <v>1.1399999999999999</v>
      </c>
      <c r="J130" s="88">
        <v>1.7999999999999999E-2</v>
      </c>
    </row>
    <row r="131" spans="1:10" ht="34.950000000000003" customHeight="1" x14ac:dyDescent="0.25">
      <c r="A131" s="151" t="s">
        <v>525</v>
      </c>
      <c r="B131" s="79"/>
      <c r="C131" s="152">
        <v>0</v>
      </c>
      <c r="D131" s="81">
        <v>1.04</v>
      </c>
      <c r="E131" s="82">
        <v>0.14199999999999999</v>
      </c>
      <c r="F131" s="83">
        <v>2.5999999999999999E-2</v>
      </c>
      <c r="G131" s="153">
        <v>125.9</v>
      </c>
      <c r="H131" s="153">
        <v>1.1399999999999999</v>
      </c>
      <c r="I131" s="154">
        <v>1.1399999999999999</v>
      </c>
      <c r="J131" s="88">
        <v>1.7999999999999999E-2</v>
      </c>
    </row>
    <row r="132" spans="1:10" ht="34.950000000000003" customHeight="1" x14ac:dyDescent="0.25">
      <c r="A132" s="151" t="s">
        <v>526</v>
      </c>
      <c r="B132" s="79"/>
      <c r="C132" s="152">
        <v>0</v>
      </c>
      <c r="D132" s="81">
        <v>1.04</v>
      </c>
      <c r="E132" s="82">
        <v>0.14199999999999999</v>
      </c>
      <c r="F132" s="83">
        <v>2.5999999999999999E-2</v>
      </c>
      <c r="G132" s="153">
        <v>324.73</v>
      </c>
      <c r="H132" s="153">
        <v>1.1399999999999999</v>
      </c>
      <c r="I132" s="154">
        <v>1.1399999999999999</v>
      </c>
      <c r="J132" s="88">
        <v>1.7999999999999999E-2</v>
      </c>
    </row>
    <row r="133" spans="1:10" ht="34.950000000000003" customHeight="1" x14ac:dyDescent="0.25">
      <c r="A133" s="151" t="s">
        <v>527</v>
      </c>
      <c r="B133" s="79"/>
      <c r="C133" s="152">
        <v>0</v>
      </c>
      <c r="D133" s="81">
        <v>0.93300000000000005</v>
      </c>
      <c r="E133" s="82">
        <v>0.113</v>
      </c>
      <c r="F133" s="83">
        <v>2.1000000000000001E-2</v>
      </c>
      <c r="G133" s="153">
        <v>81.42</v>
      </c>
      <c r="H133" s="153">
        <v>1.56</v>
      </c>
      <c r="I133" s="154">
        <v>1.56</v>
      </c>
      <c r="J133" s="88">
        <v>1.4999999999999999E-2</v>
      </c>
    </row>
    <row r="134" spans="1:10" ht="34.950000000000003" customHeight="1" x14ac:dyDescent="0.25">
      <c r="A134" s="151" t="s">
        <v>528</v>
      </c>
      <c r="B134" s="79"/>
      <c r="C134" s="152">
        <v>0</v>
      </c>
      <c r="D134" s="81">
        <v>0.93300000000000005</v>
      </c>
      <c r="E134" s="82">
        <v>0.113</v>
      </c>
      <c r="F134" s="83">
        <v>2.1000000000000001E-2</v>
      </c>
      <c r="G134" s="153">
        <v>442.65</v>
      </c>
      <c r="H134" s="153">
        <v>1.56</v>
      </c>
      <c r="I134" s="154">
        <v>1.56</v>
      </c>
      <c r="J134" s="88">
        <v>1.4999999999999999E-2</v>
      </c>
    </row>
    <row r="135" spans="1:10" ht="34.950000000000003" customHeight="1" x14ac:dyDescent="0.25">
      <c r="A135" s="151" t="s">
        <v>529</v>
      </c>
      <c r="B135" s="79"/>
      <c r="C135" s="152">
        <v>0</v>
      </c>
      <c r="D135" s="81">
        <v>0.93300000000000005</v>
      </c>
      <c r="E135" s="82">
        <v>0.113</v>
      </c>
      <c r="F135" s="83">
        <v>2.1000000000000001E-2</v>
      </c>
      <c r="G135" s="153">
        <v>967.18</v>
      </c>
      <c r="H135" s="153">
        <v>1.56</v>
      </c>
      <c r="I135" s="154">
        <v>1.56</v>
      </c>
      <c r="J135" s="88">
        <v>1.4999999999999999E-2</v>
      </c>
    </row>
    <row r="136" spans="1:10" ht="34.950000000000003" customHeight="1" x14ac:dyDescent="0.25">
      <c r="A136" s="151" t="s">
        <v>530</v>
      </c>
      <c r="B136" s="79"/>
      <c r="C136" s="152">
        <v>0</v>
      </c>
      <c r="D136" s="81">
        <v>0.93300000000000005</v>
      </c>
      <c r="E136" s="82">
        <v>0.113</v>
      </c>
      <c r="F136" s="83">
        <v>2.1000000000000001E-2</v>
      </c>
      <c r="G136" s="153">
        <v>1751.67</v>
      </c>
      <c r="H136" s="153">
        <v>1.56</v>
      </c>
      <c r="I136" s="154">
        <v>1.56</v>
      </c>
      <c r="J136" s="88">
        <v>1.4999999999999999E-2</v>
      </c>
    </row>
    <row r="137" spans="1:10" ht="34.950000000000003" customHeight="1" x14ac:dyDescent="0.25">
      <c r="A137" s="151" t="s">
        <v>531</v>
      </c>
      <c r="B137" s="79"/>
      <c r="C137" s="152">
        <v>0</v>
      </c>
      <c r="D137" s="81">
        <v>0.93300000000000005</v>
      </c>
      <c r="E137" s="82">
        <v>0.113</v>
      </c>
      <c r="F137" s="83">
        <v>2.1000000000000001E-2</v>
      </c>
      <c r="G137" s="153">
        <v>4296.16</v>
      </c>
      <c r="H137" s="153">
        <v>1.56</v>
      </c>
      <c r="I137" s="154">
        <v>1.56</v>
      </c>
      <c r="J137" s="88">
        <v>1.4999999999999999E-2</v>
      </c>
    </row>
    <row r="138" spans="1:10" ht="34.950000000000003" customHeight="1" x14ac:dyDescent="0.25">
      <c r="A138" s="151" t="s">
        <v>422</v>
      </c>
      <c r="B138" s="79"/>
      <c r="C138" s="152" t="s">
        <v>446</v>
      </c>
      <c r="D138" s="89">
        <v>4.0970000000000004</v>
      </c>
      <c r="E138" s="90">
        <v>0.28100000000000003</v>
      </c>
      <c r="F138" s="91">
        <v>0.129</v>
      </c>
      <c r="G138" s="85">
        <v>0</v>
      </c>
      <c r="H138" s="85">
        <v>0</v>
      </c>
      <c r="I138" s="85">
        <v>0</v>
      </c>
      <c r="J138" s="86">
        <v>0</v>
      </c>
    </row>
    <row r="139" spans="1:10" ht="34.950000000000003" customHeight="1" x14ac:dyDescent="0.25">
      <c r="A139" s="151" t="s">
        <v>423</v>
      </c>
      <c r="B139" s="79"/>
      <c r="C139" s="152" t="s">
        <v>687</v>
      </c>
      <c r="D139" s="81">
        <v>-1.6639999999999999</v>
      </c>
      <c r="E139" s="82">
        <v>-0.26900000000000002</v>
      </c>
      <c r="F139" s="83">
        <v>-4.5999999999999999E-2</v>
      </c>
      <c r="G139" s="85">
        <v>0</v>
      </c>
      <c r="H139" s="85">
        <v>0</v>
      </c>
      <c r="I139" s="85">
        <v>0</v>
      </c>
      <c r="J139" s="86">
        <v>0</v>
      </c>
    </row>
    <row r="140" spans="1:10" ht="34.950000000000003" customHeight="1" x14ac:dyDescent="0.25">
      <c r="A140" s="151" t="s">
        <v>424</v>
      </c>
      <c r="B140" s="79"/>
      <c r="C140" s="152">
        <v>8</v>
      </c>
      <c r="D140" s="81">
        <v>-1.704</v>
      </c>
      <c r="E140" s="82">
        <v>-0.26900000000000002</v>
      </c>
      <c r="F140" s="83">
        <v>-4.5999999999999999E-2</v>
      </c>
      <c r="G140" s="85">
        <v>0</v>
      </c>
      <c r="H140" s="85">
        <v>0</v>
      </c>
      <c r="I140" s="85">
        <v>0</v>
      </c>
      <c r="J140" s="86">
        <v>0</v>
      </c>
    </row>
    <row r="141" spans="1:10" ht="34.950000000000003" customHeight="1" x14ac:dyDescent="0.25">
      <c r="A141" s="151" t="s">
        <v>425</v>
      </c>
      <c r="B141" s="79"/>
      <c r="C141" s="152">
        <v>0</v>
      </c>
      <c r="D141" s="81">
        <v>-1.6639999999999999</v>
      </c>
      <c r="E141" s="82">
        <v>-0.26900000000000002</v>
      </c>
      <c r="F141" s="83">
        <v>-4.5999999999999999E-2</v>
      </c>
      <c r="G141" s="85">
        <v>0</v>
      </c>
      <c r="H141" s="85">
        <v>0</v>
      </c>
      <c r="I141" s="85">
        <v>0</v>
      </c>
      <c r="J141" s="88">
        <v>2.5999999999999999E-2</v>
      </c>
    </row>
    <row r="142" spans="1:10" ht="34.950000000000003" customHeight="1" x14ac:dyDescent="0.25">
      <c r="A142" s="151" t="s">
        <v>426</v>
      </c>
      <c r="B142" s="79"/>
      <c r="C142" s="152">
        <v>0</v>
      </c>
      <c r="D142" s="81">
        <v>-1.704</v>
      </c>
      <c r="E142" s="82">
        <v>-0.26900000000000002</v>
      </c>
      <c r="F142" s="83">
        <v>-4.5999999999999999E-2</v>
      </c>
      <c r="G142" s="85">
        <v>0</v>
      </c>
      <c r="H142" s="85">
        <v>0</v>
      </c>
      <c r="I142" s="85">
        <v>0</v>
      </c>
      <c r="J142" s="88">
        <v>0.03</v>
      </c>
    </row>
    <row r="143" spans="1:10" ht="34.950000000000003" customHeight="1" x14ac:dyDescent="0.25">
      <c r="A143" s="151" t="s">
        <v>427</v>
      </c>
      <c r="B143" s="79"/>
      <c r="C143" s="152">
        <v>0</v>
      </c>
      <c r="D143" s="81">
        <v>-1.8720000000000001</v>
      </c>
      <c r="E143" s="82">
        <v>-0.25600000000000001</v>
      </c>
      <c r="F143" s="83">
        <v>-4.5999999999999999E-2</v>
      </c>
      <c r="G143" s="153">
        <v>31.97</v>
      </c>
      <c r="H143" s="85">
        <v>0</v>
      </c>
      <c r="I143" s="85">
        <v>0</v>
      </c>
      <c r="J143" s="88">
        <v>4.7E-2</v>
      </c>
    </row>
    <row r="144" spans="1:10" ht="34.950000000000003" customHeight="1" x14ac:dyDescent="0.25">
      <c r="A144" s="151" t="s">
        <v>654</v>
      </c>
      <c r="B144" s="79"/>
      <c r="C144" s="152" t="s">
        <v>444</v>
      </c>
      <c r="D144" s="81">
        <v>0.72699999999999998</v>
      </c>
      <c r="E144" s="82">
        <v>0.11700000000000001</v>
      </c>
      <c r="F144" s="83">
        <v>0.02</v>
      </c>
      <c r="G144" s="153">
        <v>1.4</v>
      </c>
      <c r="H144" s="85">
        <v>0</v>
      </c>
      <c r="I144" s="85">
        <v>0</v>
      </c>
      <c r="J144" s="86">
        <v>0</v>
      </c>
    </row>
    <row r="145" spans="1:10" ht="34.950000000000003" customHeight="1" x14ac:dyDescent="0.25">
      <c r="A145" s="151" t="s">
        <v>655</v>
      </c>
      <c r="B145" s="79"/>
      <c r="C145" s="152">
        <v>2</v>
      </c>
      <c r="D145" s="81">
        <v>0.72699999999999998</v>
      </c>
      <c r="E145" s="82">
        <v>0.11700000000000001</v>
      </c>
      <c r="F145" s="83">
        <v>0.02</v>
      </c>
      <c r="G145" s="85">
        <v>0</v>
      </c>
      <c r="H145" s="85">
        <v>0</v>
      </c>
      <c r="I145" s="85">
        <v>0</v>
      </c>
      <c r="J145" s="86">
        <v>0</v>
      </c>
    </row>
    <row r="146" spans="1:10" ht="34.950000000000003" customHeight="1" x14ac:dyDescent="0.25">
      <c r="A146" s="151" t="s">
        <v>656</v>
      </c>
      <c r="B146" s="79"/>
      <c r="C146" s="152" t="s">
        <v>445</v>
      </c>
      <c r="D146" s="81">
        <v>0.77400000000000002</v>
      </c>
      <c r="E146" s="82">
        <v>0.125</v>
      </c>
      <c r="F146" s="83">
        <v>2.1000000000000001E-2</v>
      </c>
      <c r="G146" s="153">
        <v>0.93</v>
      </c>
      <c r="H146" s="85">
        <v>0</v>
      </c>
      <c r="I146" s="85">
        <v>0</v>
      </c>
      <c r="J146" s="86">
        <v>0</v>
      </c>
    </row>
    <row r="147" spans="1:10" ht="34.950000000000003" customHeight="1" x14ac:dyDescent="0.25">
      <c r="A147" s="151" t="s">
        <v>657</v>
      </c>
      <c r="B147" s="79"/>
      <c r="C147" s="152" t="s">
        <v>445</v>
      </c>
      <c r="D147" s="81">
        <v>0.77400000000000002</v>
      </c>
      <c r="E147" s="82">
        <v>0.125</v>
      </c>
      <c r="F147" s="83">
        <v>2.1000000000000001E-2</v>
      </c>
      <c r="G147" s="153">
        <v>1.35</v>
      </c>
      <c r="H147" s="85">
        <v>0</v>
      </c>
      <c r="I147" s="85">
        <v>0</v>
      </c>
      <c r="J147" s="86">
        <v>0</v>
      </c>
    </row>
    <row r="148" spans="1:10" ht="34.950000000000003" customHeight="1" x14ac:dyDescent="0.25">
      <c r="A148" s="151" t="s">
        <v>658</v>
      </c>
      <c r="B148" s="79"/>
      <c r="C148" s="152" t="s">
        <v>445</v>
      </c>
      <c r="D148" s="81">
        <v>0.77400000000000002</v>
      </c>
      <c r="E148" s="82">
        <v>0.125</v>
      </c>
      <c r="F148" s="83">
        <v>2.1000000000000001E-2</v>
      </c>
      <c r="G148" s="153">
        <v>2.0099999999999998</v>
      </c>
      <c r="H148" s="85">
        <v>0</v>
      </c>
      <c r="I148" s="85">
        <v>0</v>
      </c>
      <c r="J148" s="86">
        <v>0</v>
      </c>
    </row>
    <row r="149" spans="1:10" ht="34.950000000000003" customHeight="1" x14ac:dyDescent="0.25">
      <c r="A149" s="151" t="s">
        <v>659</v>
      </c>
      <c r="B149" s="79"/>
      <c r="C149" s="152" t="s">
        <v>445</v>
      </c>
      <c r="D149" s="81">
        <v>0.77400000000000002</v>
      </c>
      <c r="E149" s="82">
        <v>0.125</v>
      </c>
      <c r="F149" s="83">
        <v>2.1000000000000001E-2</v>
      </c>
      <c r="G149" s="153">
        <v>3.23</v>
      </c>
      <c r="H149" s="85">
        <v>0</v>
      </c>
      <c r="I149" s="85">
        <v>0</v>
      </c>
      <c r="J149" s="86">
        <v>0</v>
      </c>
    </row>
    <row r="150" spans="1:10" ht="34.950000000000003" customHeight="1" x14ac:dyDescent="0.25">
      <c r="A150" s="151" t="s">
        <v>660</v>
      </c>
      <c r="B150" s="79"/>
      <c r="C150" s="152" t="s">
        <v>445</v>
      </c>
      <c r="D150" s="81">
        <v>0.77400000000000002</v>
      </c>
      <c r="E150" s="82">
        <v>0.125</v>
      </c>
      <c r="F150" s="83">
        <v>2.1000000000000001E-2</v>
      </c>
      <c r="G150" s="153">
        <v>7.14</v>
      </c>
      <c r="H150" s="85">
        <v>0</v>
      </c>
      <c r="I150" s="85">
        <v>0</v>
      </c>
      <c r="J150" s="86">
        <v>0</v>
      </c>
    </row>
    <row r="151" spans="1:10" ht="34.950000000000003" customHeight="1" x14ac:dyDescent="0.25">
      <c r="A151" s="151" t="s">
        <v>428</v>
      </c>
      <c r="B151" s="79"/>
      <c r="C151" s="152">
        <v>4</v>
      </c>
      <c r="D151" s="81">
        <v>0.77400000000000002</v>
      </c>
      <c r="E151" s="82">
        <v>0.125</v>
      </c>
      <c r="F151" s="83">
        <v>2.1000000000000001E-2</v>
      </c>
      <c r="G151" s="85">
        <v>0</v>
      </c>
      <c r="H151" s="85">
        <v>0</v>
      </c>
      <c r="I151" s="85">
        <v>0</v>
      </c>
      <c r="J151" s="86">
        <v>0</v>
      </c>
    </row>
    <row r="152" spans="1:10" ht="34.950000000000003" customHeight="1" x14ac:dyDescent="0.25">
      <c r="A152" s="151" t="s">
        <v>532</v>
      </c>
      <c r="B152" s="79"/>
      <c r="C152" s="152">
        <v>0</v>
      </c>
      <c r="D152" s="81">
        <v>0.54100000000000004</v>
      </c>
      <c r="E152" s="82">
        <v>8.4000000000000005E-2</v>
      </c>
      <c r="F152" s="83">
        <v>1.4E-2</v>
      </c>
      <c r="G152" s="153">
        <v>0.95</v>
      </c>
      <c r="H152" s="153">
        <v>0.36</v>
      </c>
      <c r="I152" s="154">
        <v>0.36</v>
      </c>
      <c r="J152" s="88">
        <v>0.01</v>
      </c>
    </row>
    <row r="153" spans="1:10" ht="34.950000000000003" customHeight="1" x14ac:dyDescent="0.25">
      <c r="A153" s="151" t="s">
        <v>533</v>
      </c>
      <c r="B153" s="79"/>
      <c r="C153" s="152">
        <v>0</v>
      </c>
      <c r="D153" s="81">
        <v>0.54100000000000004</v>
      </c>
      <c r="E153" s="82">
        <v>8.4000000000000005E-2</v>
      </c>
      <c r="F153" s="83">
        <v>1.4E-2</v>
      </c>
      <c r="G153" s="153">
        <v>11.28</v>
      </c>
      <c r="H153" s="153">
        <v>0.36</v>
      </c>
      <c r="I153" s="154">
        <v>0.36</v>
      </c>
      <c r="J153" s="88">
        <v>0.01</v>
      </c>
    </row>
    <row r="154" spans="1:10" ht="34.950000000000003" customHeight="1" x14ac:dyDescent="0.25">
      <c r="A154" s="151" t="s">
        <v>534</v>
      </c>
      <c r="B154" s="79"/>
      <c r="C154" s="152">
        <v>0</v>
      </c>
      <c r="D154" s="81">
        <v>0.54100000000000004</v>
      </c>
      <c r="E154" s="82">
        <v>8.4000000000000005E-2</v>
      </c>
      <c r="F154" s="83">
        <v>1.4E-2</v>
      </c>
      <c r="G154" s="153">
        <v>23.09</v>
      </c>
      <c r="H154" s="153">
        <v>0.36</v>
      </c>
      <c r="I154" s="154">
        <v>0.36</v>
      </c>
      <c r="J154" s="88">
        <v>0.01</v>
      </c>
    </row>
    <row r="155" spans="1:10" ht="34.950000000000003" customHeight="1" x14ac:dyDescent="0.25">
      <c r="A155" s="151" t="s">
        <v>535</v>
      </c>
      <c r="B155" s="79"/>
      <c r="C155" s="152">
        <v>0</v>
      </c>
      <c r="D155" s="81">
        <v>0.54100000000000004</v>
      </c>
      <c r="E155" s="82">
        <v>8.4000000000000005E-2</v>
      </c>
      <c r="F155" s="83">
        <v>1.4E-2</v>
      </c>
      <c r="G155" s="153">
        <v>37.01</v>
      </c>
      <c r="H155" s="153">
        <v>0.36</v>
      </c>
      <c r="I155" s="154">
        <v>0.36</v>
      </c>
      <c r="J155" s="88">
        <v>0.01</v>
      </c>
    </row>
    <row r="156" spans="1:10" ht="34.950000000000003" customHeight="1" x14ac:dyDescent="0.25">
      <c r="A156" s="151" t="s">
        <v>536</v>
      </c>
      <c r="B156" s="79"/>
      <c r="C156" s="152">
        <v>0</v>
      </c>
      <c r="D156" s="81">
        <v>0.54100000000000004</v>
      </c>
      <c r="E156" s="82">
        <v>8.4000000000000005E-2</v>
      </c>
      <c r="F156" s="83">
        <v>1.4E-2</v>
      </c>
      <c r="G156" s="153">
        <v>95.46</v>
      </c>
      <c r="H156" s="153">
        <v>0.36</v>
      </c>
      <c r="I156" s="154">
        <v>0.36</v>
      </c>
      <c r="J156" s="88">
        <v>0.01</v>
      </c>
    </row>
    <row r="157" spans="1:10" ht="34.950000000000003" customHeight="1" x14ac:dyDescent="0.25">
      <c r="A157" s="151" t="s">
        <v>537</v>
      </c>
      <c r="B157" s="79"/>
      <c r="C157" s="152">
        <v>0</v>
      </c>
      <c r="D157" s="81">
        <v>0.53</v>
      </c>
      <c r="E157" s="82">
        <v>7.1999999999999995E-2</v>
      </c>
      <c r="F157" s="83">
        <v>1.2999999999999999E-2</v>
      </c>
      <c r="G157" s="153">
        <v>1.64</v>
      </c>
      <c r="H157" s="153">
        <v>0.57999999999999996</v>
      </c>
      <c r="I157" s="154">
        <v>0.57999999999999996</v>
      </c>
      <c r="J157" s="88">
        <v>8.9999999999999993E-3</v>
      </c>
    </row>
    <row r="158" spans="1:10" ht="34.950000000000003" customHeight="1" x14ac:dyDescent="0.25">
      <c r="A158" s="151" t="s">
        <v>538</v>
      </c>
      <c r="B158" s="79"/>
      <c r="C158" s="152">
        <v>0</v>
      </c>
      <c r="D158" s="81">
        <v>0.53</v>
      </c>
      <c r="E158" s="82">
        <v>7.1999999999999995E-2</v>
      </c>
      <c r="F158" s="83">
        <v>1.2999999999999999E-2</v>
      </c>
      <c r="G158" s="153">
        <v>19.559999999999999</v>
      </c>
      <c r="H158" s="153">
        <v>0.57999999999999996</v>
      </c>
      <c r="I158" s="154">
        <v>0.57999999999999996</v>
      </c>
      <c r="J158" s="88">
        <v>8.9999999999999993E-3</v>
      </c>
    </row>
    <row r="159" spans="1:10" ht="34.950000000000003" customHeight="1" x14ac:dyDescent="0.25">
      <c r="A159" s="151" t="s">
        <v>539</v>
      </c>
      <c r="B159" s="79"/>
      <c r="C159" s="152">
        <v>0</v>
      </c>
      <c r="D159" s="81">
        <v>0.53</v>
      </c>
      <c r="E159" s="82">
        <v>7.1999999999999995E-2</v>
      </c>
      <c r="F159" s="83">
        <v>1.2999999999999999E-2</v>
      </c>
      <c r="G159" s="153">
        <v>40.04</v>
      </c>
      <c r="H159" s="153">
        <v>0.57999999999999996</v>
      </c>
      <c r="I159" s="154">
        <v>0.57999999999999996</v>
      </c>
      <c r="J159" s="88">
        <v>8.9999999999999993E-3</v>
      </c>
    </row>
    <row r="160" spans="1:10" ht="34.950000000000003" customHeight="1" x14ac:dyDescent="0.25">
      <c r="A160" s="151" t="s">
        <v>540</v>
      </c>
      <c r="B160" s="79"/>
      <c r="C160" s="152">
        <v>0</v>
      </c>
      <c r="D160" s="81">
        <v>0.53</v>
      </c>
      <c r="E160" s="82">
        <v>7.1999999999999995E-2</v>
      </c>
      <c r="F160" s="83">
        <v>1.2999999999999999E-2</v>
      </c>
      <c r="G160" s="153">
        <v>64.17</v>
      </c>
      <c r="H160" s="153">
        <v>0.57999999999999996</v>
      </c>
      <c r="I160" s="154">
        <v>0.57999999999999996</v>
      </c>
      <c r="J160" s="88">
        <v>8.9999999999999993E-3</v>
      </c>
    </row>
    <row r="161" spans="1:10" ht="34.950000000000003" customHeight="1" x14ac:dyDescent="0.25">
      <c r="A161" s="151" t="s">
        <v>541</v>
      </c>
      <c r="B161" s="79"/>
      <c r="C161" s="152">
        <v>0</v>
      </c>
      <c r="D161" s="81">
        <v>0.53</v>
      </c>
      <c r="E161" s="82">
        <v>7.1999999999999995E-2</v>
      </c>
      <c r="F161" s="83">
        <v>1.2999999999999999E-2</v>
      </c>
      <c r="G161" s="153">
        <v>165.51</v>
      </c>
      <c r="H161" s="153">
        <v>0.57999999999999996</v>
      </c>
      <c r="I161" s="154">
        <v>0.57999999999999996</v>
      </c>
      <c r="J161" s="88">
        <v>8.9999999999999993E-3</v>
      </c>
    </row>
    <row r="162" spans="1:10" ht="34.950000000000003" customHeight="1" x14ac:dyDescent="0.25">
      <c r="A162" s="151" t="s">
        <v>542</v>
      </c>
      <c r="B162" s="79"/>
      <c r="C162" s="152">
        <v>0</v>
      </c>
      <c r="D162" s="81">
        <v>0.47499999999999998</v>
      </c>
      <c r="E162" s="82">
        <v>5.8000000000000003E-2</v>
      </c>
      <c r="F162" s="83">
        <v>1.0999999999999999E-2</v>
      </c>
      <c r="G162" s="153">
        <v>41.5</v>
      </c>
      <c r="H162" s="153">
        <v>0.79</v>
      </c>
      <c r="I162" s="154">
        <v>0.79</v>
      </c>
      <c r="J162" s="88">
        <v>8.0000000000000002E-3</v>
      </c>
    </row>
    <row r="163" spans="1:10" ht="34.950000000000003" customHeight="1" x14ac:dyDescent="0.25">
      <c r="A163" s="151" t="s">
        <v>543</v>
      </c>
      <c r="B163" s="79"/>
      <c r="C163" s="152">
        <v>0</v>
      </c>
      <c r="D163" s="81">
        <v>0.47499999999999998</v>
      </c>
      <c r="E163" s="82">
        <v>5.8000000000000003E-2</v>
      </c>
      <c r="F163" s="83">
        <v>1.0999999999999999E-2</v>
      </c>
      <c r="G163" s="153">
        <v>225.61</v>
      </c>
      <c r="H163" s="153">
        <v>0.79</v>
      </c>
      <c r="I163" s="154">
        <v>0.79</v>
      </c>
      <c r="J163" s="88">
        <v>8.0000000000000002E-3</v>
      </c>
    </row>
    <row r="164" spans="1:10" ht="34.950000000000003" customHeight="1" x14ac:dyDescent="0.25">
      <c r="A164" s="151" t="s">
        <v>544</v>
      </c>
      <c r="B164" s="79"/>
      <c r="C164" s="152">
        <v>0</v>
      </c>
      <c r="D164" s="81">
        <v>0.47499999999999998</v>
      </c>
      <c r="E164" s="82">
        <v>5.8000000000000003E-2</v>
      </c>
      <c r="F164" s="83">
        <v>1.0999999999999999E-2</v>
      </c>
      <c r="G164" s="153">
        <v>492.95</v>
      </c>
      <c r="H164" s="153">
        <v>0.79</v>
      </c>
      <c r="I164" s="154">
        <v>0.79</v>
      </c>
      <c r="J164" s="88">
        <v>8.0000000000000002E-3</v>
      </c>
    </row>
    <row r="165" spans="1:10" ht="34.950000000000003" customHeight="1" x14ac:dyDescent="0.25">
      <c r="A165" s="151" t="s">
        <v>545</v>
      </c>
      <c r="B165" s="79"/>
      <c r="C165" s="152">
        <v>0</v>
      </c>
      <c r="D165" s="81">
        <v>0.47499999999999998</v>
      </c>
      <c r="E165" s="82">
        <v>5.8000000000000003E-2</v>
      </c>
      <c r="F165" s="83">
        <v>1.0999999999999999E-2</v>
      </c>
      <c r="G165" s="153">
        <v>892.78</v>
      </c>
      <c r="H165" s="153">
        <v>0.79</v>
      </c>
      <c r="I165" s="154">
        <v>0.79</v>
      </c>
      <c r="J165" s="88">
        <v>8.0000000000000002E-3</v>
      </c>
    </row>
    <row r="166" spans="1:10" ht="34.950000000000003" customHeight="1" x14ac:dyDescent="0.25">
      <c r="A166" s="151" t="s">
        <v>546</v>
      </c>
      <c r="B166" s="79"/>
      <c r="C166" s="152">
        <v>0</v>
      </c>
      <c r="D166" s="81">
        <v>0.47499999999999998</v>
      </c>
      <c r="E166" s="82">
        <v>5.8000000000000003E-2</v>
      </c>
      <c r="F166" s="83">
        <v>1.0999999999999999E-2</v>
      </c>
      <c r="G166" s="153">
        <v>2189.65</v>
      </c>
      <c r="H166" s="153">
        <v>0.79</v>
      </c>
      <c r="I166" s="154">
        <v>0.79</v>
      </c>
      <c r="J166" s="88">
        <v>8.0000000000000002E-3</v>
      </c>
    </row>
    <row r="167" spans="1:10" ht="34.950000000000003" customHeight="1" x14ac:dyDescent="0.25">
      <c r="A167" s="151" t="s">
        <v>429</v>
      </c>
      <c r="B167" s="79"/>
      <c r="C167" s="152" t="s">
        <v>446</v>
      </c>
      <c r="D167" s="89">
        <v>2.0880000000000001</v>
      </c>
      <c r="E167" s="90">
        <v>0.14299999999999999</v>
      </c>
      <c r="F167" s="91">
        <v>6.6000000000000003E-2</v>
      </c>
      <c r="G167" s="85">
        <v>0</v>
      </c>
      <c r="H167" s="85">
        <v>0</v>
      </c>
      <c r="I167" s="85">
        <v>0</v>
      </c>
      <c r="J167" s="86">
        <v>0</v>
      </c>
    </row>
    <row r="168" spans="1:10" ht="34.950000000000003" customHeight="1" x14ac:dyDescent="0.25">
      <c r="A168" s="151" t="s">
        <v>430</v>
      </c>
      <c r="B168" s="79"/>
      <c r="C168" s="152" t="s">
        <v>687</v>
      </c>
      <c r="D168" s="81">
        <v>-0.84799999999999998</v>
      </c>
      <c r="E168" s="82">
        <v>-0.13700000000000001</v>
      </c>
      <c r="F168" s="83">
        <v>-2.3E-2</v>
      </c>
      <c r="G168" s="85">
        <v>0</v>
      </c>
      <c r="H168" s="85">
        <v>0</v>
      </c>
      <c r="I168" s="85">
        <v>0</v>
      </c>
      <c r="J168" s="86">
        <v>0</v>
      </c>
    </row>
    <row r="169" spans="1:10" ht="34.950000000000003" customHeight="1" x14ac:dyDescent="0.25">
      <c r="A169" s="151" t="s">
        <v>431</v>
      </c>
      <c r="B169" s="79"/>
      <c r="C169" s="152">
        <v>8</v>
      </c>
      <c r="D169" s="81">
        <v>-0.86799999999999999</v>
      </c>
      <c r="E169" s="82">
        <v>-0.13700000000000001</v>
      </c>
      <c r="F169" s="83">
        <v>-2.3E-2</v>
      </c>
      <c r="G169" s="85">
        <v>0</v>
      </c>
      <c r="H169" s="85">
        <v>0</v>
      </c>
      <c r="I169" s="85">
        <v>0</v>
      </c>
      <c r="J169" s="86">
        <v>0</v>
      </c>
    </row>
    <row r="170" spans="1:10" ht="34.950000000000003" customHeight="1" x14ac:dyDescent="0.25">
      <c r="A170" s="151" t="s">
        <v>432</v>
      </c>
      <c r="B170" s="79"/>
      <c r="C170" s="152">
        <v>0</v>
      </c>
      <c r="D170" s="81">
        <v>-0.84799999999999998</v>
      </c>
      <c r="E170" s="82">
        <v>-0.13700000000000001</v>
      </c>
      <c r="F170" s="83">
        <v>-2.3E-2</v>
      </c>
      <c r="G170" s="85">
        <v>0</v>
      </c>
      <c r="H170" s="85">
        <v>0</v>
      </c>
      <c r="I170" s="85">
        <v>0</v>
      </c>
      <c r="J170" s="88">
        <v>1.2999999999999999E-2</v>
      </c>
    </row>
    <row r="171" spans="1:10" ht="34.950000000000003" customHeight="1" x14ac:dyDescent="0.25">
      <c r="A171" s="151" t="s">
        <v>433</v>
      </c>
      <c r="B171" s="79"/>
      <c r="C171" s="152">
        <v>0</v>
      </c>
      <c r="D171" s="81">
        <v>-0.86799999999999999</v>
      </c>
      <c r="E171" s="82">
        <v>-0.13700000000000001</v>
      </c>
      <c r="F171" s="83">
        <v>-2.3E-2</v>
      </c>
      <c r="G171" s="85">
        <v>0</v>
      </c>
      <c r="H171" s="85">
        <v>0</v>
      </c>
      <c r="I171" s="85">
        <v>0</v>
      </c>
      <c r="J171" s="88">
        <v>1.4999999999999999E-2</v>
      </c>
    </row>
    <row r="172" spans="1:10" ht="34.950000000000003" customHeight="1" x14ac:dyDescent="0.25">
      <c r="A172" s="151" t="s">
        <v>434</v>
      </c>
      <c r="B172" s="79"/>
      <c r="C172" s="152">
        <v>0</v>
      </c>
      <c r="D172" s="81">
        <v>-0.95399999999999996</v>
      </c>
      <c r="E172" s="82">
        <v>-0.13</v>
      </c>
      <c r="F172" s="83">
        <v>-2.3E-2</v>
      </c>
      <c r="G172" s="153">
        <v>16.29</v>
      </c>
      <c r="H172" s="85">
        <v>0</v>
      </c>
      <c r="I172" s="85">
        <v>0</v>
      </c>
      <c r="J172" s="88">
        <v>2.4E-2</v>
      </c>
    </row>
    <row r="173" spans="1:10" ht="34.950000000000003" customHeight="1" x14ac:dyDescent="0.25">
      <c r="A173" s="151" t="s">
        <v>661</v>
      </c>
      <c r="B173" s="79"/>
      <c r="C173" s="152" t="s">
        <v>444</v>
      </c>
      <c r="D173" s="81">
        <v>0.23100000000000001</v>
      </c>
      <c r="E173" s="82">
        <v>3.6999999999999998E-2</v>
      </c>
      <c r="F173" s="83">
        <v>6.0000000000000001E-3</v>
      </c>
      <c r="G173" s="153">
        <v>0.44</v>
      </c>
      <c r="H173" s="85">
        <v>0</v>
      </c>
      <c r="I173" s="85">
        <v>0</v>
      </c>
      <c r="J173" s="86">
        <v>0</v>
      </c>
    </row>
    <row r="174" spans="1:10" ht="34.950000000000003" customHeight="1" x14ac:dyDescent="0.25">
      <c r="A174" s="151" t="s">
        <v>662</v>
      </c>
      <c r="B174" s="79"/>
      <c r="C174" s="152">
        <v>2</v>
      </c>
      <c r="D174" s="81">
        <v>0.23100000000000001</v>
      </c>
      <c r="E174" s="82">
        <v>3.6999999999999998E-2</v>
      </c>
      <c r="F174" s="83">
        <v>6.0000000000000001E-3</v>
      </c>
      <c r="G174" s="85">
        <v>0</v>
      </c>
      <c r="H174" s="85">
        <v>0</v>
      </c>
      <c r="I174" s="85">
        <v>0</v>
      </c>
      <c r="J174" s="86">
        <v>0</v>
      </c>
    </row>
    <row r="175" spans="1:10" ht="34.950000000000003" customHeight="1" x14ac:dyDescent="0.25">
      <c r="A175" s="151" t="s">
        <v>663</v>
      </c>
      <c r="B175" s="79"/>
      <c r="C175" s="152" t="s">
        <v>445</v>
      </c>
      <c r="D175" s="81">
        <v>0.246</v>
      </c>
      <c r="E175" s="82">
        <v>0.04</v>
      </c>
      <c r="F175" s="83">
        <v>7.0000000000000001E-3</v>
      </c>
      <c r="G175" s="153">
        <v>0.3</v>
      </c>
      <c r="H175" s="85">
        <v>0</v>
      </c>
      <c r="I175" s="85">
        <v>0</v>
      </c>
      <c r="J175" s="86">
        <v>0</v>
      </c>
    </row>
    <row r="176" spans="1:10" ht="34.950000000000003" customHeight="1" x14ac:dyDescent="0.25">
      <c r="A176" s="151" t="s">
        <v>664</v>
      </c>
      <c r="B176" s="79"/>
      <c r="C176" s="152" t="s">
        <v>445</v>
      </c>
      <c r="D176" s="81">
        <v>0.246</v>
      </c>
      <c r="E176" s="82">
        <v>0.04</v>
      </c>
      <c r="F176" s="83">
        <v>7.0000000000000001E-3</v>
      </c>
      <c r="G176" s="153">
        <v>0.43</v>
      </c>
      <c r="H176" s="85">
        <v>0</v>
      </c>
      <c r="I176" s="85">
        <v>0</v>
      </c>
      <c r="J176" s="86">
        <v>0</v>
      </c>
    </row>
    <row r="177" spans="1:10" ht="34.950000000000003" customHeight="1" x14ac:dyDescent="0.25">
      <c r="A177" s="151" t="s">
        <v>665</v>
      </c>
      <c r="B177" s="79"/>
      <c r="C177" s="152" t="s">
        <v>445</v>
      </c>
      <c r="D177" s="81">
        <v>0.246</v>
      </c>
      <c r="E177" s="82">
        <v>0.04</v>
      </c>
      <c r="F177" s="83">
        <v>7.0000000000000001E-3</v>
      </c>
      <c r="G177" s="153">
        <v>0.64</v>
      </c>
      <c r="H177" s="85">
        <v>0</v>
      </c>
      <c r="I177" s="85">
        <v>0</v>
      </c>
      <c r="J177" s="86">
        <v>0</v>
      </c>
    </row>
    <row r="178" spans="1:10" ht="34.950000000000003" customHeight="1" x14ac:dyDescent="0.25">
      <c r="A178" s="151" t="s">
        <v>666</v>
      </c>
      <c r="B178" s="79"/>
      <c r="C178" s="152" t="s">
        <v>445</v>
      </c>
      <c r="D178" s="81">
        <v>0.246</v>
      </c>
      <c r="E178" s="82">
        <v>0.04</v>
      </c>
      <c r="F178" s="83">
        <v>7.0000000000000001E-3</v>
      </c>
      <c r="G178" s="153">
        <v>1.03</v>
      </c>
      <c r="H178" s="85">
        <v>0</v>
      </c>
      <c r="I178" s="85">
        <v>0</v>
      </c>
      <c r="J178" s="86">
        <v>0</v>
      </c>
    </row>
    <row r="179" spans="1:10" ht="34.950000000000003" customHeight="1" x14ac:dyDescent="0.25">
      <c r="A179" s="151" t="s">
        <v>667</v>
      </c>
      <c r="B179" s="79"/>
      <c r="C179" s="152" t="s">
        <v>445</v>
      </c>
      <c r="D179" s="81">
        <v>0.246</v>
      </c>
      <c r="E179" s="82">
        <v>0.04</v>
      </c>
      <c r="F179" s="83">
        <v>7.0000000000000001E-3</v>
      </c>
      <c r="G179" s="153">
        <v>2.27</v>
      </c>
      <c r="H179" s="85">
        <v>0</v>
      </c>
      <c r="I179" s="85">
        <v>0</v>
      </c>
      <c r="J179" s="86">
        <v>0</v>
      </c>
    </row>
    <row r="180" spans="1:10" ht="34.950000000000003" customHeight="1" x14ac:dyDescent="0.25">
      <c r="A180" s="151" t="s">
        <v>435</v>
      </c>
      <c r="B180" s="79"/>
      <c r="C180" s="152">
        <v>4</v>
      </c>
      <c r="D180" s="81">
        <v>0.246</v>
      </c>
      <c r="E180" s="82">
        <v>0.04</v>
      </c>
      <c r="F180" s="83">
        <v>7.0000000000000001E-3</v>
      </c>
      <c r="G180" s="85">
        <v>0</v>
      </c>
      <c r="H180" s="85">
        <v>0</v>
      </c>
      <c r="I180" s="85">
        <v>0</v>
      </c>
      <c r="J180" s="86">
        <v>0</v>
      </c>
    </row>
    <row r="181" spans="1:10" ht="34.950000000000003" customHeight="1" x14ac:dyDescent="0.25">
      <c r="A181" s="151" t="s">
        <v>547</v>
      </c>
      <c r="B181" s="79"/>
      <c r="C181" s="152">
        <v>0</v>
      </c>
      <c r="D181" s="81">
        <v>0.17199999999999999</v>
      </c>
      <c r="E181" s="82">
        <v>2.7E-2</v>
      </c>
      <c r="F181" s="83">
        <v>5.0000000000000001E-3</v>
      </c>
      <c r="G181" s="153">
        <v>0.3</v>
      </c>
      <c r="H181" s="153">
        <v>0.11</v>
      </c>
      <c r="I181" s="154">
        <v>0.11</v>
      </c>
      <c r="J181" s="88">
        <v>3.0000000000000001E-3</v>
      </c>
    </row>
    <row r="182" spans="1:10" ht="34.950000000000003" customHeight="1" x14ac:dyDescent="0.25">
      <c r="A182" s="151" t="s">
        <v>548</v>
      </c>
      <c r="B182" s="79"/>
      <c r="C182" s="152">
        <v>0</v>
      </c>
      <c r="D182" s="81">
        <v>0.17199999999999999</v>
      </c>
      <c r="E182" s="82">
        <v>2.7E-2</v>
      </c>
      <c r="F182" s="83">
        <v>5.0000000000000001E-3</v>
      </c>
      <c r="G182" s="153">
        <v>3.59</v>
      </c>
      <c r="H182" s="153">
        <v>0.11</v>
      </c>
      <c r="I182" s="154">
        <v>0.11</v>
      </c>
      <c r="J182" s="88">
        <v>3.0000000000000001E-3</v>
      </c>
    </row>
    <row r="183" spans="1:10" ht="34.950000000000003" customHeight="1" x14ac:dyDescent="0.25">
      <c r="A183" s="151" t="s">
        <v>549</v>
      </c>
      <c r="B183" s="79"/>
      <c r="C183" s="152">
        <v>0</v>
      </c>
      <c r="D183" s="81">
        <v>0.17199999999999999</v>
      </c>
      <c r="E183" s="82">
        <v>2.7E-2</v>
      </c>
      <c r="F183" s="83">
        <v>5.0000000000000001E-3</v>
      </c>
      <c r="G183" s="153">
        <v>7.35</v>
      </c>
      <c r="H183" s="153">
        <v>0.11</v>
      </c>
      <c r="I183" s="154">
        <v>0.11</v>
      </c>
      <c r="J183" s="88">
        <v>3.0000000000000001E-3</v>
      </c>
    </row>
    <row r="184" spans="1:10" ht="34.950000000000003" customHeight="1" x14ac:dyDescent="0.25">
      <c r="A184" s="151" t="s">
        <v>550</v>
      </c>
      <c r="B184" s="79"/>
      <c r="C184" s="152">
        <v>0</v>
      </c>
      <c r="D184" s="81">
        <v>0.17199999999999999</v>
      </c>
      <c r="E184" s="82">
        <v>2.7E-2</v>
      </c>
      <c r="F184" s="83">
        <v>5.0000000000000001E-3</v>
      </c>
      <c r="G184" s="153">
        <v>11.78</v>
      </c>
      <c r="H184" s="153">
        <v>0.11</v>
      </c>
      <c r="I184" s="154">
        <v>0.11</v>
      </c>
      <c r="J184" s="88">
        <v>3.0000000000000001E-3</v>
      </c>
    </row>
    <row r="185" spans="1:10" ht="34.950000000000003" customHeight="1" x14ac:dyDescent="0.25">
      <c r="A185" s="151" t="s">
        <v>551</v>
      </c>
      <c r="B185" s="79"/>
      <c r="C185" s="152">
        <v>0</v>
      </c>
      <c r="D185" s="81">
        <v>0.17199999999999999</v>
      </c>
      <c r="E185" s="82">
        <v>2.7E-2</v>
      </c>
      <c r="F185" s="83">
        <v>5.0000000000000001E-3</v>
      </c>
      <c r="G185" s="153">
        <v>30.37</v>
      </c>
      <c r="H185" s="153">
        <v>0.11</v>
      </c>
      <c r="I185" s="154">
        <v>0.11</v>
      </c>
      <c r="J185" s="88">
        <v>3.0000000000000001E-3</v>
      </c>
    </row>
    <row r="186" spans="1:10" ht="34.950000000000003" customHeight="1" x14ac:dyDescent="0.25">
      <c r="A186" s="151" t="s">
        <v>552</v>
      </c>
      <c r="B186" s="79"/>
      <c r="C186" s="152">
        <v>0</v>
      </c>
      <c r="D186" s="81">
        <v>0.16900000000000001</v>
      </c>
      <c r="E186" s="82">
        <v>2.3E-2</v>
      </c>
      <c r="F186" s="83">
        <v>4.0000000000000001E-3</v>
      </c>
      <c r="G186" s="153">
        <v>0.52</v>
      </c>
      <c r="H186" s="153">
        <v>0.18</v>
      </c>
      <c r="I186" s="154">
        <v>0.18</v>
      </c>
      <c r="J186" s="88">
        <v>3.0000000000000001E-3</v>
      </c>
    </row>
    <row r="187" spans="1:10" ht="34.950000000000003" customHeight="1" x14ac:dyDescent="0.25">
      <c r="A187" s="151" t="s">
        <v>553</v>
      </c>
      <c r="B187" s="79"/>
      <c r="C187" s="152">
        <v>0</v>
      </c>
      <c r="D187" s="81">
        <v>0.16900000000000001</v>
      </c>
      <c r="E187" s="82">
        <v>2.3E-2</v>
      </c>
      <c r="F187" s="83">
        <v>4.0000000000000001E-3</v>
      </c>
      <c r="G187" s="153">
        <v>6.22</v>
      </c>
      <c r="H187" s="153">
        <v>0.18</v>
      </c>
      <c r="I187" s="154">
        <v>0.18</v>
      </c>
      <c r="J187" s="88">
        <v>3.0000000000000001E-3</v>
      </c>
    </row>
    <row r="188" spans="1:10" ht="34.950000000000003" customHeight="1" x14ac:dyDescent="0.25">
      <c r="A188" s="151" t="s">
        <v>554</v>
      </c>
      <c r="B188" s="79"/>
      <c r="C188" s="152">
        <v>0</v>
      </c>
      <c r="D188" s="81">
        <v>0.16900000000000001</v>
      </c>
      <c r="E188" s="82">
        <v>2.3E-2</v>
      </c>
      <c r="F188" s="83">
        <v>4.0000000000000001E-3</v>
      </c>
      <c r="G188" s="153">
        <v>12.74</v>
      </c>
      <c r="H188" s="153">
        <v>0.18</v>
      </c>
      <c r="I188" s="154">
        <v>0.18</v>
      </c>
      <c r="J188" s="88">
        <v>3.0000000000000001E-3</v>
      </c>
    </row>
    <row r="189" spans="1:10" ht="34.950000000000003" customHeight="1" x14ac:dyDescent="0.25">
      <c r="A189" s="151" t="s">
        <v>555</v>
      </c>
      <c r="B189" s="79"/>
      <c r="C189" s="152">
        <v>0</v>
      </c>
      <c r="D189" s="81">
        <v>0.16900000000000001</v>
      </c>
      <c r="E189" s="82">
        <v>2.3E-2</v>
      </c>
      <c r="F189" s="83">
        <v>4.0000000000000001E-3</v>
      </c>
      <c r="G189" s="153">
        <v>20.420000000000002</v>
      </c>
      <c r="H189" s="153">
        <v>0.18</v>
      </c>
      <c r="I189" s="154">
        <v>0.18</v>
      </c>
      <c r="J189" s="88">
        <v>3.0000000000000001E-3</v>
      </c>
    </row>
    <row r="190" spans="1:10" ht="34.950000000000003" customHeight="1" x14ac:dyDescent="0.25">
      <c r="A190" s="151" t="s">
        <v>556</v>
      </c>
      <c r="B190" s="79"/>
      <c r="C190" s="152">
        <v>0</v>
      </c>
      <c r="D190" s="81">
        <v>0.16900000000000001</v>
      </c>
      <c r="E190" s="82">
        <v>2.3E-2</v>
      </c>
      <c r="F190" s="83">
        <v>4.0000000000000001E-3</v>
      </c>
      <c r="G190" s="153">
        <v>52.66</v>
      </c>
      <c r="H190" s="153">
        <v>0.18</v>
      </c>
      <c r="I190" s="154">
        <v>0.18</v>
      </c>
      <c r="J190" s="88">
        <v>3.0000000000000001E-3</v>
      </c>
    </row>
    <row r="191" spans="1:10" ht="34.950000000000003" customHeight="1" x14ac:dyDescent="0.25">
      <c r="A191" s="151" t="s">
        <v>557</v>
      </c>
      <c r="B191" s="79"/>
      <c r="C191" s="152">
        <v>0</v>
      </c>
      <c r="D191" s="81">
        <v>0.151</v>
      </c>
      <c r="E191" s="82">
        <v>1.7999999999999999E-2</v>
      </c>
      <c r="F191" s="83">
        <v>3.0000000000000001E-3</v>
      </c>
      <c r="G191" s="153">
        <v>13.2</v>
      </c>
      <c r="H191" s="153">
        <v>0.25</v>
      </c>
      <c r="I191" s="154">
        <v>0.25</v>
      </c>
      <c r="J191" s="88">
        <v>2E-3</v>
      </c>
    </row>
    <row r="192" spans="1:10" ht="34.950000000000003" customHeight="1" x14ac:dyDescent="0.25">
      <c r="A192" s="151" t="s">
        <v>558</v>
      </c>
      <c r="B192" s="79"/>
      <c r="C192" s="152">
        <v>0</v>
      </c>
      <c r="D192" s="81">
        <v>0.151</v>
      </c>
      <c r="E192" s="82">
        <v>1.7999999999999999E-2</v>
      </c>
      <c r="F192" s="83">
        <v>3.0000000000000001E-3</v>
      </c>
      <c r="G192" s="153">
        <v>71.78</v>
      </c>
      <c r="H192" s="153">
        <v>0.25</v>
      </c>
      <c r="I192" s="154">
        <v>0.25</v>
      </c>
      <c r="J192" s="88">
        <v>2E-3</v>
      </c>
    </row>
    <row r="193" spans="1:10" ht="34.950000000000003" customHeight="1" x14ac:dyDescent="0.25">
      <c r="A193" s="151" t="s">
        <v>559</v>
      </c>
      <c r="B193" s="79"/>
      <c r="C193" s="152">
        <v>0</v>
      </c>
      <c r="D193" s="81">
        <v>0.151</v>
      </c>
      <c r="E193" s="82">
        <v>1.7999999999999999E-2</v>
      </c>
      <c r="F193" s="83">
        <v>3.0000000000000001E-3</v>
      </c>
      <c r="G193" s="153">
        <v>156.84</v>
      </c>
      <c r="H193" s="153">
        <v>0.25</v>
      </c>
      <c r="I193" s="154">
        <v>0.25</v>
      </c>
      <c r="J193" s="88">
        <v>2E-3</v>
      </c>
    </row>
    <row r="194" spans="1:10" ht="34.950000000000003" customHeight="1" x14ac:dyDescent="0.25">
      <c r="A194" s="151" t="s">
        <v>560</v>
      </c>
      <c r="B194" s="79"/>
      <c r="C194" s="152">
        <v>0</v>
      </c>
      <c r="D194" s="81">
        <v>0.151</v>
      </c>
      <c r="E194" s="82">
        <v>1.7999999999999999E-2</v>
      </c>
      <c r="F194" s="83">
        <v>3.0000000000000001E-3</v>
      </c>
      <c r="G194" s="153">
        <v>284.06</v>
      </c>
      <c r="H194" s="153">
        <v>0.25</v>
      </c>
      <c r="I194" s="154">
        <v>0.25</v>
      </c>
      <c r="J194" s="88">
        <v>2E-3</v>
      </c>
    </row>
    <row r="195" spans="1:10" ht="34.950000000000003" customHeight="1" x14ac:dyDescent="0.25">
      <c r="A195" s="151" t="s">
        <v>561</v>
      </c>
      <c r="B195" s="79"/>
      <c r="C195" s="152">
        <v>0</v>
      </c>
      <c r="D195" s="81">
        <v>0.151</v>
      </c>
      <c r="E195" s="82">
        <v>1.7999999999999999E-2</v>
      </c>
      <c r="F195" s="83">
        <v>3.0000000000000001E-3</v>
      </c>
      <c r="G195" s="153">
        <v>696.69</v>
      </c>
      <c r="H195" s="153">
        <v>0.25</v>
      </c>
      <c r="I195" s="154">
        <v>0.25</v>
      </c>
      <c r="J195" s="88">
        <v>2E-3</v>
      </c>
    </row>
    <row r="196" spans="1:10" ht="34.950000000000003" customHeight="1" x14ac:dyDescent="0.25">
      <c r="A196" s="151" t="s">
        <v>436</v>
      </c>
      <c r="B196" s="79"/>
      <c r="C196" s="152" t="s">
        <v>446</v>
      </c>
      <c r="D196" s="89">
        <v>0.66400000000000003</v>
      </c>
      <c r="E196" s="90">
        <v>4.5999999999999999E-2</v>
      </c>
      <c r="F196" s="91">
        <v>2.1000000000000001E-2</v>
      </c>
      <c r="G196" s="85">
        <v>0</v>
      </c>
      <c r="H196" s="85">
        <v>0</v>
      </c>
      <c r="I196" s="85">
        <v>0</v>
      </c>
      <c r="J196" s="86">
        <v>0</v>
      </c>
    </row>
    <row r="197" spans="1:10" ht="34.950000000000003" customHeight="1" x14ac:dyDescent="0.25">
      <c r="A197" s="151" t="s">
        <v>437</v>
      </c>
      <c r="B197" s="79"/>
      <c r="C197" s="152" t="s">
        <v>687</v>
      </c>
      <c r="D197" s="81">
        <v>-0.27</v>
      </c>
      <c r="E197" s="82">
        <v>-4.3999999999999997E-2</v>
      </c>
      <c r="F197" s="83">
        <v>-7.0000000000000001E-3</v>
      </c>
      <c r="G197" s="85">
        <v>0</v>
      </c>
      <c r="H197" s="85">
        <v>0</v>
      </c>
      <c r="I197" s="85">
        <v>0</v>
      </c>
      <c r="J197" s="86">
        <v>0</v>
      </c>
    </row>
    <row r="198" spans="1:10" ht="34.950000000000003" customHeight="1" x14ac:dyDescent="0.25">
      <c r="A198" s="151" t="s">
        <v>438</v>
      </c>
      <c r="B198" s="79"/>
      <c r="C198" s="152">
        <v>8</v>
      </c>
      <c r="D198" s="81">
        <v>-0.27600000000000002</v>
      </c>
      <c r="E198" s="82">
        <v>-4.3999999999999997E-2</v>
      </c>
      <c r="F198" s="83">
        <v>-7.0000000000000001E-3</v>
      </c>
      <c r="G198" s="85">
        <v>0</v>
      </c>
      <c r="H198" s="85">
        <v>0</v>
      </c>
      <c r="I198" s="85">
        <v>0</v>
      </c>
      <c r="J198" s="86">
        <v>0</v>
      </c>
    </row>
    <row r="199" spans="1:10" ht="34.950000000000003" customHeight="1" x14ac:dyDescent="0.25">
      <c r="A199" s="151" t="s">
        <v>439</v>
      </c>
      <c r="B199" s="79"/>
      <c r="C199" s="152">
        <v>0</v>
      </c>
      <c r="D199" s="81">
        <v>-0.27</v>
      </c>
      <c r="E199" s="82">
        <v>-4.3999999999999997E-2</v>
      </c>
      <c r="F199" s="83">
        <v>-7.0000000000000001E-3</v>
      </c>
      <c r="G199" s="85">
        <v>0</v>
      </c>
      <c r="H199" s="85">
        <v>0</v>
      </c>
      <c r="I199" s="85">
        <v>0</v>
      </c>
      <c r="J199" s="88">
        <v>4.0000000000000001E-3</v>
      </c>
    </row>
    <row r="200" spans="1:10" ht="34.950000000000003" customHeight="1" x14ac:dyDescent="0.25">
      <c r="A200" s="151" t="s">
        <v>440</v>
      </c>
      <c r="B200" s="79"/>
      <c r="C200" s="152">
        <v>0</v>
      </c>
      <c r="D200" s="81">
        <v>-0.27600000000000002</v>
      </c>
      <c r="E200" s="82">
        <v>-4.3999999999999997E-2</v>
      </c>
      <c r="F200" s="83">
        <v>-7.0000000000000001E-3</v>
      </c>
      <c r="G200" s="85">
        <v>0</v>
      </c>
      <c r="H200" s="85">
        <v>0</v>
      </c>
      <c r="I200" s="85">
        <v>0</v>
      </c>
      <c r="J200" s="88">
        <v>5.0000000000000001E-3</v>
      </c>
    </row>
    <row r="201" spans="1:10" ht="34.950000000000003" customHeight="1" x14ac:dyDescent="0.25">
      <c r="A201" s="151" t="s">
        <v>441</v>
      </c>
      <c r="B201" s="79"/>
      <c r="C201" s="152">
        <v>0</v>
      </c>
      <c r="D201" s="81">
        <v>-0.30399999999999999</v>
      </c>
      <c r="E201" s="82">
        <v>-4.1000000000000002E-2</v>
      </c>
      <c r="F201" s="83">
        <v>-7.0000000000000001E-3</v>
      </c>
      <c r="G201" s="153">
        <v>5.18</v>
      </c>
      <c r="H201" s="85">
        <v>0</v>
      </c>
      <c r="I201" s="85">
        <v>0</v>
      </c>
      <c r="J201" s="88">
        <v>8.0000000000000002E-3</v>
      </c>
    </row>
    <row r="209" s="58" customFormat="1" ht="27.75" customHeight="1" x14ac:dyDescent="0.25"/>
    <row r="210" s="58" customFormat="1" ht="27.75" customHeight="1" x14ac:dyDescent="0.25"/>
    <row r="211" s="58" customFormat="1" ht="27.75" customHeight="1" x14ac:dyDescent="0.25"/>
    <row r="212" s="58" customFormat="1" ht="27.75" customHeight="1" x14ac:dyDescent="0.25"/>
    <row r="213" s="58" customFormat="1" ht="27.75" customHeight="1" x14ac:dyDescent="0.25"/>
    <row r="214" s="58" customFormat="1" ht="27.75" customHeight="1" x14ac:dyDescent="0.25"/>
    <row r="215" s="58" customFormat="1" ht="27.75" customHeight="1" x14ac:dyDescent="0.25"/>
    <row r="216" s="58" customFormat="1" ht="27.75" customHeight="1" x14ac:dyDescent="0.25"/>
    <row r="217" s="58" customFormat="1" ht="27.75" customHeight="1" x14ac:dyDescent="0.25"/>
    <row r="218" s="58" customFormat="1" ht="27.75" customHeight="1" x14ac:dyDescent="0.25"/>
    <row r="219" s="58" customFormat="1" ht="27.75" customHeight="1" x14ac:dyDescent="0.25"/>
    <row r="220" s="58" customFormat="1" ht="27.75" customHeight="1" x14ac:dyDescent="0.25"/>
    <row r="221" s="58" customFormat="1" ht="27.75" customHeight="1" x14ac:dyDescent="0.25"/>
    <row r="222" s="58" customFormat="1" ht="27.75" customHeight="1" x14ac:dyDescent="0.25"/>
    <row r="223" s="58" customFormat="1" ht="27.75" customHeight="1" x14ac:dyDescent="0.25"/>
    <row r="224" s="58" customFormat="1" ht="27.75" customHeight="1" x14ac:dyDescent="0.25"/>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0">
    <mergeCell ref="A2:J2"/>
    <mergeCell ref="F4:J4"/>
    <mergeCell ref="F5:G5"/>
    <mergeCell ref="F9:G9"/>
    <mergeCell ref="H9:J9"/>
    <mergeCell ref="B8:D8"/>
    <mergeCell ref="A4:D4"/>
    <mergeCell ref="F6:G6"/>
    <mergeCell ref="F7:G7"/>
    <mergeCell ref="F8:G8"/>
  </mergeCells>
  <phoneticPr fontId="6" type="noConversion"/>
  <hyperlinks>
    <hyperlink ref="A1" location="Overview!A1" display="Back to Overview" xr:uid="{00000000-0004-0000-0600-000000000000}"/>
  </hyperlinks>
  <pageMargins left="0.39370078740157483" right="0.39370078740157483" top="0.9055118110236221" bottom="0.74803149606299213" header="0.51181102362204722" footer="0.51181102362204722"/>
  <pageSetup paperSize="9" scale="43" fitToHeight="0" orientation="portrait" r:id="rId2"/>
  <headerFooter differentFirst="1" scaleWithDoc="0">
    <oddHeader>&amp;L&amp;"Trebuchet MS,Bold"
Annex 4&amp;"Trebuchet MS,Regular" - Charges applied to LDNOs with HV/LV end users</oddHeader>
    <firstHeader>&amp;L&amp;"Trebuchet MS,Bold"
Annex 4&amp;"Trebuchet MS,Regular" - Charges applied to LDNOs with HV/LV end users</first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F124"/>
  <sheetViews>
    <sheetView zoomScale="80" zoomScaleNormal="80" zoomScaleSheetLayoutView="100" workbookViewId="0"/>
  </sheetViews>
  <sheetFormatPr defaultColWidth="9.109375" defaultRowHeight="14.4" x14ac:dyDescent="0.35"/>
  <cols>
    <col min="1" max="6" width="24" style="137" customWidth="1"/>
    <col min="7" max="16384" width="9.109375" style="137"/>
  </cols>
  <sheetData>
    <row r="1" spans="1:6" ht="27.75" customHeight="1" x14ac:dyDescent="0.35">
      <c r="A1" s="156" t="s">
        <v>18</v>
      </c>
    </row>
    <row r="2" spans="1:6" ht="44.25" customHeight="1" x14ac:dyDescent="0.35">
      <c r="A2" s="259" t="s">
        <v>363</v>
      </c>
      <c r="B2" s="259"/>
      <c r="C2" s="259"/>
      <c r="D2" s="259"/>
      <c r="E2" s="259"/>
    </row>
    <row r="3" spans="1:6" ht="47.25" customHeight="1" x14ac:dyDescent="0.35">
      <c r="A3" s="219" t="str">
        <f>Overview!B4&amp; " - Illustrative LLFs for year beginning "&amp;Overview!D4</f>
        <v>Fulcrum Electricity Assets Ltd - GSP_F - Illustrative LLFs for year beginning 1 April 2027</v>
      </c>
      <c r="B3" s="219"/>
      <c r="C3" s="219"/>
      <c r="D3" s="219"/>
      <c r="E3" s="219"/>
    </row>
    <row r="4" spans="1:6" ht="21.9" customHeight="1" x14ac:dyDescent="0.35">
      <c r="A4" s="157" t="s">
        <v>12</v>
      </c>
      <c r="B4" s="158" t="s">
        <v>4</v>
      </c>
      <c r="C4" s="158" t="s">
        <v>5</v>
      </c>
      <c r="D4" s="158" t="s">
        <v>6</v>
      </c>
      <c r="E4" s="158" t="s">
        <v>7</v>
      </c>
    </row>
    <row r="5" spans="1:6" ht="45" customHeight="1" x14ac:dyDescent="0.35">
      <c r="A5" s="159"/>
      <c r="B5" s="160"/>
      <c r="C5" s="160"/>
      <c r="D5" s="160"/>
      <c r="E5" s="160"/>
    </row>
    <row r="6" spans="1:6" ht="45" customHeight="1" x14ac:dyDescent="0.35">
      <c r="A6" s="159"/>
      <c r="B6" s="160"/>
      <c r="C6" s="160"/>
      <c r="D6" s="160"/>
      <c r="E6" s="160"/>
    </row>
    <row r="7" spans="1:6" ht="45" customHeight="1" x14ac:dyDescent="0.35">
      <c r="A7" s="159"/>
      <c r="B7" s="160"/>
      <c r="C7" s="160"/>
      <c r="D7" s="160"/>
      <c r="E7" s="160"/>
    </row>
    <row r="8" spans="1:6" ht="45" customHeight="1" x14ac:dyDescent="0.35">
      <c r="A8" s="159"/>
      <c r="B8" s="160"/>
      <c r="C8" s="160"/>
      <c r="D8" s="160"/>
      <c r="E8" s="160"/>
    </row>
    <row r="9" spans="1:6" ht="45" customHeight="1" x14ac:dyDescent="0.35">
      <c r="A9" s="159"/>
      <c r="B9" s="160"/>
      <c r="C9" s="160"/>
      <c r="D9" s="160"/>
      <c r="E9" s="160"/>
    </row>
    <row r="10" spans="1:6" ht="21.9" customHeight="1" x14ac:dyDescent="0.35">
      <c r="A10" s="161" t="s">
        <v>13</v>
      </c>
      <c r="B10" s="260"/>
      <c r="C10" s="261"/>
      <c r="D10" s="261"/>
      <c r="E10" s="262"/>
    </row>
    <row r="11" spans="1:6" x14ac:dyDescent="0.35">
      <c r="A11" s="162"/>
      <c r="B11" s="163"/>
      <c r="C11" s="163"/>
      <c r="D11" s="163"/>
      <c r="E11" s="163"/>
    </row>
    <row r="12" spans="1:6" ht="11.25" customHeight="1" x14ac:dyDescent="0.35">
      <c r="B12" s="163"/>
      <c r="C12" s="163"/>
      <c r="D12" s="163"/>
      <c r="E12" s="163"/>
    </row>
    <row r="13" spans="1:6" ht="21.9" customHeight="1" x14ac:dyDescent="0.35">
      <c r="A13" s="256" t="s">
        <v>266</v>
      </c>
      <c r="B13" s="257"/>
      <c r="C13" s="257"/>
      <c r="D13" s="257"/>
      <c r="E13" s="257"/>
      <c r="F13" s="258"/>
    </row>
    <row r="14" spans="1:6" ht="21.9" customHeight="1" x14ac:dyDescent="0.35">
      <c r="A14" s="256" t="s">
        <v>3</v>
      </c>
      <c r="B14" s="257"/>
      <c r="C14" s="257"/>
      <c r="D14" s="257"/>
      <c r="E14" s="257"/>
      <c r="F14" s="258"/>
    </row>
    <row r="15" spans="1:6" ht="21.9" customHeight="1" x14ac:dyDescent="0.35">
      <c r="A15" s="158" t="s">
        <v>267</v>
      </c>
      <c r="B15" s="158" t="s">
        <v>4</v>
      </c>
      <c r="C15" s="158" t="s">
        <v>5</v>
      </c>
      <c r="D15" s="158" t="s">
        <v>6</v>
      </c>
      <c r="E15" s="158" t="s">
        <v>7</v>
      </c>
      <c r="F15" s="158" t="s">
        <v>8</v>
      </c>
    </row>
    <row r="16" spans="1:6" x14ac:dyDescent="0.35">
      <c r="A16" s="164"/>
      <c r="B16" s="165"/>
      <c r="C16" s="165"/>
      <c r="D16" s="165"/>
      <c r="E16" s="165"/>
      <c r="F16" s="166"/>
    </row>
    <row r="17" spans="1:6" x14ac:dyDescent="0.35">
      <c r="A17" s="164"/>
      <c r="B17" s="165"/>
      <c r="C17" s="165"/>
      <c r="D17" s="165"/>
      <c r="E17" s="165"/>
      <c r="F17" s="166"/>
    </row>
    <row r="18" spans="1:6" x14ac:dyDescent="0.35">
      <c r="A18" s="164"/>
      <c r="B18" s="165"/>
      <c r="C18" s="165"/>
      <c r="D18" s="165"/>
      <c r="E18" s="165"/>
      <c r="F18" s="166"/>
    </row>
    <row r="19" spans="1:6" x14ac:dyDescent="0.35">
      <c r="A19" s="164"/>
      <c r="B19" s="165"/>
      <c r="C19" s="165"/>
      <c r="D19" s="165"/>
      <c r="E19" s="165"/>
      <c r="F19" s="166"/>
    </row>
    <row r="20" spans="1:6" x14ac:dyDescent="0.35">
      <c r="A20" s="164"/>
      <c r="B20" s="165"/>
      <c r="C20" s="165"/>
      <c r="D20" s="165"/>
      <c r="E20" s="165"/>
      <c r="F20" s="166"/>
    </row>
    <row r="21" spans="1:6" x14ac:dyDescent="0.35">
      <c r="A21" s="164"/>
      <c r="B21" s="165"/>
      <c r="C21" s="165"/>
      <c r="D21" s="165"/>
      <c r="E21" s="165"/>
      <c r="F21" s="166"/>
    </row>
    <row r="22" spans="1:6" ht="22.5" customHeight="1" x14ac:dyDescent="0.35">
      <c r="A22" s="167"/>
      <c r="B22" s="167"/>
      <c r="C22" s="167"/>
      <c r="D22" s="167"/>
      <c r="E22" s="167"/>
      <c r="F22" s="167"/>
    </row>
    <row r="23" spans="1:6" ht="21.9" customHeight="1" x14ac:dyDescent="0.35">
      <c r="A23" s="256" t="s">
        <v>268</v>
      </c>
      <c r="B23" s="257"/>
      <c r="C23" s="257"/>
      <c r="D23" s="257"/>
      <c r="E23" s="257"/>
      <c r="F23" s="258"/>
    </row>
    <row r="24" spans="1:6" ht="21.9" customHeight="1" x14ac:dyDescent="0.35">
      <c r="A24" s="256" t="s">
        <v>10</v>
      </c>
      <c r="B24" s="257"/>
      <c r="C24" s="257"/>
      <c r="D24" s="257"/>
      <c r="E24" s="257"/>
      <c r="F24" s="258"/>
    </row>
    <row r="25" spans="1:6" ht="21.9" customHeight="1" x14ac:dyDescent="0.35">
      <c r="A25" s="158" t="s">
        <v>9</v>
      </c>
      <c r="B25" s="158" t="s">
        <v>4</v>
      </c>
      <c r="C25" s="158" t="s">
        <v>5</v>
      </c>
      <c r="D25" s="158" t="s">
        <v>6</v>
      </c>
      <c r="E25" s="158" t="s">
        <v>7</v>
      </c>
      <c r="F25" s="158" t="s">
        <v>8</v>
      </c>
    </row>
    <row r="26" spans="1:6" ht="21.9" customHeight="1" x14ac:dyDescent="0.35">
      <c r="A26" s="164"/>
      <c r="B26" s="165"/>
      <c r="C26" s="165"/>
      <c r="D26" s="165"/>
      <c r="E26" s="165"/>
      <c r="F26" s="168"/>
    </row>
    <row r="27" spans="1:6" ht="21.9" customHeight="1" x14ac:dyDescent="0.35">
      <c r="A27" s="164"/>
      <c r="B27" s="165"/>
      <c r="C27" s="165"/>
      <c r="D27" s="165"/>
      <c r="E27" s="165"/>
      <c r="F27" s="168"/>
    </row>
    <row r="28" spans="1:6" ht="21.9" customHeight="1" x14ac:dyDescent="0.35">
      <c r="A28" s="164"/>
      <c r="B28" s="165"/>
      <c r="C28" s="165"/>
      <c r="D28" s="165"/>
      <c r="E28" s="165"/>
      <c r="F28" s="168"/>
    </row>
    <row r="29" spans="1:6" ht="21.9" customHeight="1" x14ac:dyDescent="0.35">
      <c r="A29" s="164"/>
      <c r="B29" s="165"/>
      <c r="C29" s="165"/>
      <c r="D29" s="165"/>
      <c r="E29" s="165"/>
      <c r="F29" s="168"/>
    </row>
    <row r="30" spans="1:6" ht="21.9" customHeight="1" x14ac:dyDescent="0.35">
      <c r="A30" s="164"/>
      <c r="B30" s="165"/>
      <c r="C30" s="165"/>
      <c r="D30" s="165"/>
      <c r="E30" s="165"/>
      <c r="F30" s="168"/>
    </row>
    <row r="31" spans="1:6" ht="21.9" customHeight="1" x14ac:dyDescent="0.35">
      <c r="A31" s="164"/>
      <c r="B31" s="165"/>
      <c r="C31" s="165"/>
      <c r="D31" s="165"/>
      <c r="E31" s="165"/>
      <c r="F31" s="168"/>
    </row>
    <row r="32" spans="1:6" ht="21.9" customHeight="1" x14ac:dyDescent="0.35">
      <c r="A32" s="164"/>
      <c r="B32" s="165"/>
      <c r="C32" s="165"/>
      <c r="D32" s="165"/>
      <c r="E32" s="165"/>
      <c r="F32" s="168"/>
    </row>
    <row r="33" spans="1:6" ht="21.9" customHeight="1" x14ac:dyDescent="0.35">
      <c r="A33" s="164"/>
      <c r="B33" s="165"/>
      <c r="C33" s="165"/>
      <c r="D33" s="165"/>
      <c r="E33" s="165"/>
      <c r="F33" s="168"/>
    </row>
    <row r="34" spans="1:6" ht="21.9" customHeight="1" x14ac:dyDescent="0.35">
      <c r="A34" s="164"/>
      <c r="B34" s="165"/>
      <c r="C34" s="165"/>
      <c r="D34" s="165"/>
      <c r="E34" s="165"/>
      <c r="F34" s="168"/>
    </row>
    <row r="35" spans="1:6" ht="21.9" customHeight="1" x14ac:dyDescent="0.35">
      <c r="A35" s="164"/>
      <c r="B35" s="165"/>
      <c r="C35" s="165"/>
      <c r="D35" s="165"/>
      <c r="E35" s="165"/>
      <c r="F35" s="168"/>
    </row>
    <row r="36" spans="1:6" ht="21.9" customHeight="1" x14ac:dyDescent="0.35">
      <c r="A36" s="164"/>
      <c r="B36" s="165"/>
      <c r="C36" s="165"/>
      <c r="D36" s="165"/>
      <c r="E36" s="165"/>
      <c r="F36" s="168"/>
    </row>
    <row r="37" spans="1:6" ht="21.9" customHeight="1" x14ac:dyDescent="0.35">
      <c r="A37" s="164"/>
      <c r="B37" s="165"/>
      <c r="C37" s="165"/>
      <c r="D37" s="165"/>
      <c r="E37" s="165"/>
      <c r="F37" s="168"/>
    </row>
    <row r="38" spans="1:6" ht="21.9" customHeight="1" x14ac:dyDescent="0.35">
      <c r="A38" s="164"/>
      <c r="B38" s="165"/>
      <c r="C38" s="165"/>
      <c r="D38" s="165"/>
      <c r="E38" s="165"/>
      <c r="F38" s="168"/>
    </row>
    <row r="39" spans="1:6" ht="21.9" customHeight="1" x14ac:dyDescent="0.35">
      <c r="A39" s="164"/>
      <c r="B39" s="165"/>
      <c r="C39" s="165"/>
      <c r="D39" s="165"/>
      <c r="E39" s="165"/>
      <c r="F39" s="168"/>
    </row>
    <row r="40" spans="1:6" ht="21.9" customHeight="1" x14ac:dyDescent="0.35">
      <c r="A40" s="164"/>
      <c r="B40" s="165"/>
      <c r="C40" s="165"/>
      <c r="D40" s="165"/>
      <c r="E40" s="165"/>
      <c r="F40" s="168"/>
    </row>
    <row r="41" spans="1:6" ht="21.9" customHeight="1" x14ac:dyDescent="0.35">
      <c r="A41" s="164"/>
      <c r="B41" s="165"/>
      <c r="C41" s="165"/>
      <c r="D41" s="165"/>
      <c r="E41" s="165"/>
      <c r="F41" s="168"/>
    </row>
    <row r="42" spans="1:6" ht="21.9" customHeight="1" x14ac:dyDescent="0.35">
      <c r="A42" s="164"/>
      <c r="B42" s="165"/>
      <c r="C42" s="165"/>
      <c r="D42" s="165"/>
      <c r="E42" s="165"/>
      <c r="F42" s="168"/>
    </row>
    <row r="43" spans="1:6" ht="21.9" customHeight="1" x14ac:dyDescent="0.35">
      <c r="A43" s="164"/>
      <c r="B43" s="165"/>
      <c r="C43" s="165"/>
      <c r="D43" s="165"/>
      <c r="E43" s="165"/>
      <c r="F43" s="168"/>
    </row>
    <row r="44" spans="1:6" ht="21.9" customHeight="1" x14ac:dyDescent="0.35">
      <c r="A44" s="164"/>
      <c r="B44" s="165"/>
      <c r="C44" s="165"/>
      <c r="D44" s="165"/>
      <c r="E44" s="165"/>
      <c r="F44" s="168"/>
    </row>
    <row r="45" spans="1:6" ht="21.9" customHeight="1" x14ac:dyDescent="0.35">
      <c r="A45" s="164"/>
      <c r="B45" s="165"/>
      <c r="C45" s="165"/>
      <c r="D45" s="165"/>
      <c r="E45" s="165"/>
      <c r="F45" s="168"/>
    </row>
    <row r="46" spans="1:6" ht="21.9" customHeight="1" x14ac:dyDescent="0.35">
      <c r="A46" s="164"/>
      <c r="B46" s="165"/>
      <c r="C46" s="165"/>
      <c r="D46" s="165"/>
      <c r="E46" s="165"/>
      <c r="F46" s="168"/>
    </row>
    <row r="47" spans="1:6" ht="21.9" customHeight="1" x14ac:dyDescent="0.35">
      <c r="A47" s="164"/>
      <c r="B47" s="165"/>
      <c r="C47" s="165"/>
      <c r="D47" s="165"/>
      <c r="E47" s="165"/>
      <c r="F47" s="168"/>
    </row>
    <row r="48" spans="1:6" ht="21.9" customHeight="1" x14ac:dyDescent="0.35">
      <c r="A48" s="164"/>
      <c r="B48" s="165"/>
      <c r="C48" s="165"/>
      <c r="D48" s="165"/>
      <c r="E48" s="165"/>
      <c r="F48" s="168"/>
    </row>
    <row r="49" spans="1:6" ht="21.9" customHeight="1" x14ac:dyDescent="0.35">
      <c r="A49" s="164"/>
      <c r="B49" s="165"/>
      <c r="C49" s="165"/>
      <c r="D49" s="165"/>
      <c r="E49" s="165"/>
      <c r="F49" s="168"/>
    </row>
    <row r="50" spans="1:6" ht="21.9" customHeight="1" x14ac:dyDescent="0.35">
      <c r="A50" s="164"/>
      <c r="B50" s="165"/>
      <c r="C50" s="165"/>
      <c r="D50" s="165"/>
      <c r="E50" s="165"/>
      <c r="F50" s="168"/>
    </row>
    <row r="51" spans="1:6" ht="21.9" customHeight="1" x14ac:dyDescent="0.35">
      <c r="A51" s="164"/>
      <c r="B51" s="165"/>
      <c r="C51" s="165"/>
      <c r="D51" s="165"/>
      <c r="E51" s="165"/>
      <c r="F51" s="168"/>
    </row>
    <row r="52" spans="1:6" ht="21.9" customHeight="1" x14ac:dyDescent="0.35">
      <c r="A52" s="164"/>
      <c r="B52" s="165"/>
      <c r="C52" s="165"/>
      <c r="D52" s="165"/>
      <c r="E52" s="165"/>
      <c r="F52" s="168"/>
    </row>
    <row r="53" spans="1:6" ht="21.9" customHeight="1" x14ac:dyDescent="0.35">
      <c r="A53" s="164"/>
      <c r="B53" s="165"/>
      <c r="C53" s="165"/>
      <c r="D53" s="165"/>
      <c r="E53" s="165"/>
      <c r="F53" s="168"/>
    </row>
    <row r="54" spans="1:6" ht="21.9" customHeight="1" x14ac:dyDescent="0.35">
      <c r="A54" s="164"/>
      <c r="B54" s="165"/>
      <c r="C54" s="165"/>
      <c r="D54" s="165"/>
      <c r="E54" s="165"/>
      <c r="F54" s="168"/>
    </row>
    <row r="55" spans="1:6" ht="21.9" customHeight="1" x14ac:dyDescent="0.35">
      <c r="A55" s="164"/>
      <c r="B55" s="165"/>
      <c r="C55" s="165"/>
      <c r="D55" s="165"/>
      <c r="E55" s="165"/>
      <c r="F55" s="168"/>
    </row>
    <row r="56" spans="1:6" ht="21.9" customHeight="1" x14ac:dyDescent="0.35">
      <c r="A56" s="164"/>
      <c r="B56" s="165"/>
      <c r="C56" s="165"/>
      <c r="D56" s="165"/>
      <c r="E56" s="165"/>
      <c r="F56" s="168"/>
    </row>
    <row r="57" spans="1:6" ht="21.9" customHeight="1" x14ac:dyDescent="0.35">
      <c r="A57" s="164"/>
      <c r="B57" s="165"/>
      <c r="C57" s="165"/>
      <c r="D57" s="165"/>
      <c r="E57" s="165"/>
      <c r="F57" s="168"/>
    </row>
    <row r="58" spans="1:6" ht="21.9" customHeight="1" x14ac:dyDescent="0.35">
      <c r="A58" s="164"/>
      <c r="B58" s="165"/>
      <c r="C58" s="165"/>
      <c r="D58" s="165"/>
      <c r="E58" s="165"/>
      <c r="F58" s="168"/>
    </row>
    <row r="59" spans="1:6" ht="21.9" customHeight="1" x14ac:dyDescent="0.35">
      <c r="A59" s="164"/>
      <c r="B59" s="165"/>
      <c r="C59" s="165"/>
      <c r="D59" s="165"/>
      <c r="E59" s="165"/>
      <c r="F59" s="168"/>
    </row>
    <row r="60" spans="1:6" ht="21.9" customHeight="1" x14ac:dyDescent="0.35">
      <c r="A60" s="164"/>
      <c r="B60" s="165"/>
      <c r="C60" s="165"/>
      <c r="D60" s="165"/>
      <c r="E60" s="165"/>
      <c r="F60" s="168"/>
    </row>
    <row r="61" spans="1:6" ht="21.9" customHeight="1" x14ac:dyDescent="0.35">
      <c r="A61" s="164"/>
      <c r="B61" s="165"/>
      <c r="C61" s="165"/>
      <c r="D61" s="165"/>
      <c r="E61" s="165"/>
      <c r="F61" s="168"/>
    </row>
    <row r="62" spans="1:6" ht="21.9" customHeight="1" x14ac:dyDescent="0.35">
      <c r="A62" s="164"/>
      <c r="B62" s="165"/>
      <c r="C62" s="165"/>
      <c r="D62" s="165"/>
      <c r="E62" s="165"/>
      <c r="F62" s="168"/>
    </row>
    <row r="63" spans="1:6" ht="21.9" customHeight="1" x14ac:dyDescent="0.35">
      <c r="A63" s="164"/>
      <c r="B63" s="165"/>
      <c r="C63" s="165"/>
      <c r="D63" s="165"/>
      <c r="E63" s="165"/>
      <c r="F63" s="168"/>
    </row>
    <row r="64" spans="1:6" ht="21.9" customHeight="1" x14ac:dyDescent="0.35">
      <c r="A64" s="164"/>
      <c r="B64" s="165"/>
      <c r="C64" s="165"/>
      <c r="D64" s="165"/>
      <c r="E64" s="165"/>
      <c r="F64" s="168"/>
    </row>
    <row r="65" spans="1:6" ht="21.9" customHeight="1" x14ac:dyDescent="0.35">
      <c r="A65" s="164"/>
      <c r="B65" s="165"/>
      <c r="C65" s="165"/>
      <c r="D65" s="165"/>
      <c r="E65" s="165"/>
      <c r="F65" s="168"/>
    </row>
    <row r="66" spans="1:6" ht="21.9" customHeight="1" x14ac:dyDescent="0.35">
      <c r="A66" s="164"/>
      <c r="B66" s="165"/>
      <c r="C66" s="165"/>
      <c r="D66" s="165"/>
      <c r="E66" s="165"/>
      <c r="F66" s="168"/>
    </row>
    <row r="67" spans="1:6" ht="21.9" customHeight="1" x14ac:dyDescent="0.35">
      <c r="A67" s="164"/>
      <c r="B67" s="165"/>
      <c r="C67" s="165"/>
      <c r="D67" s="165"/>
      <c r="E67" s="165"/>
      <c r="F67" s="168"/>
    </row>
    <row r="68" spans="1:6" ht="21.9" customHeight="1" x14ac:dyDescent="0.35">
      <c r="A68" s="164"/>
      <c r="B68" s="165"/>
      <c r="C68" s="165"/>
      <c r="D68" s="165"/>
      <c r="E68" s="165"/>
      <c r="F68" s="168"/>
    </row>
    <row r="69" spans="1:6" ht="21.9" customHeight="1" x14ac:dyDescent="0.35">
      <c r="A69" s="164"/>
      <c r="B69" s="165"/>
      <c r="C69" s="165"/>
      <c r="D69" s="165"/>
      <c r="E69" s="165"/>
      <c r="F69" s="168"/>
    </row>
    <row r="70" spans="1:6" ht="21.9" customHeight="1" x14ac:dyDescent="0.35">
      <c r="A70" s="164"/>
      <c r="B70" s="165"/>
      <c r="C70" s="165"/>
      <c r="D70" s="165"/>
      <c r="E70" s="165"/>
      <c r="F70" s="168"/>
    </row>
    <row r="71" spans="1:6" ht="21.9" customHeight="1" x14ac:dyDescent="0.35">
      <c r="A71" s="164"/>
      <c r="B71" s="165"/>
      <c r="C71" s="165"/>
      <c r="D71" s="165"/>
      <c r="E71" s="165"/>
      <c r="F71" s="168"/>
    </row>
    <row r="72" spans="1:6" ht="21.9" customHeight="1" x14ac:dyDescent="0.35">
      <c r="A72" s="164"/>
      <c r="B72" s="165"/>
      <c r="C72" s="165"/>
      <c r="D72" s="165"/>
      <c r="E72" s="165"/>
      <c r="F72" s="168"/>
    </row>
    <row r="73" spans="1:6" ht="21.9" customHeight="1" x14ac:dyDescent="0.35">
      <c r="A73" s="164"/>
      <c r="B73" s="165"/>
      <c r="C73" s="165"/>
      <c r="D73" s="165"/>
      <c r="E73" s="165"/>
      <c r="F73" s="168"/>
    </row>
    <row r="74" spans="1:6" ht="21.9" customHeight="1" x14ac:dyDescent="0.35">
      <c r="A74" s="164"/>
      <c r="B74" s="165"/>
      <c r="C74" s="165"/>
      <c r="D74" s="165"/>
      <c r="E74" s="165"/>
      <c r="F74" s="168"/>
    </row>
    <row r="75" spans="1:6" ht="21.9" customHeight="1" x14ac:dyDescent="0.35">
      <c r="A75" s="164"/>
      <c r="B75" s="165"/>
      <c r="C75" s="165"/>
      <c r="D75" s="165"/>
      <c r="E75" s="165"/>
      <c r="F75" s="168"/>
    </row>
    <row r="76" spans="1:6" ht="21.9" customHeight="1" x14ac:dyDescent="0.35">
      <c r="A76" s="164"/>
      <c r="B76" s="165"/>
      <c r="C76" s="165"/>
      <c r="D76" s="165"/>
      <c r="E76" s="165"/>
      <c r="F76" s="168"/>
    </row>
    <row r="77" spans="1:6" ht="21.9" customHeight="1" x14ac:dyDescent="0.35">
      <c r="A77" s="164"/>
      <c r="B77" s="165"/>
      <c r="C77" s="165"/>
      <c r="D77" s="165"/>
      <c r="E77" s="165"/>
      <c r="F77" s="168"/>
    </row>
    <row r="78" spans="1:6" ht="21.9" customHeight="1" x14ac:dyDescent="0.35">
      <c r="A78" s="164"/>
      <c r="B78" s="165"/>
      <c r="C78" s="165"/>
      <c r="D78" s="165"/>
      <c r="E78" s="165"/>
      <c r="F78" s="168"/>
    </row>
    <row r="79" spans="1:6" ht="21.9" customHeight="1" x14ac:dyDescent="0.35">
      <c r="A79" s="164"/>
      <c r="B79" s="165"/>
      <c r="C79" s="165"/>
      <c r="D79" s="165"/>
      <c r="E79" s="165"/>
      <c r="F79" s="168"/>
    </row>
    <row r="80" spans="1:6" ht="21.9" customHeight="1" x14ac:dyDescent="0.35">
      <c r="A80" s="164"/>
      <c r="B80" s="165"/>
      <c r="C80" s="165"/>
      <c r="D80" s="165"/>
      <c r="E80" s="165"/>
      <c r="F80" s="168"/>
    </row>
    <row r="81" spans="1:6" ht="21.9" customHeight="1" x14ac:dyDescent="0.35">
      <c r="A81" s="164"/>
      <c r="B81" s="165"/>
      <c r="C81" s="165"/>
      <c r="D81" s="165"/>
      <c r="E81" s="165"/>
      <c r="F81" s="168"/>
    </row>
    <row r="82" spans="1:6" x14ac:dyDescent="0.35">
      <c r="A82" s="167"/>
      <c r="B82" s="167"/>
      <c r="C82" s="167"/>
      <c r="D82" s="167"/>
      <c r="E82" s="167"/>
      <c r="F82" s="167"/>
    </row>
    <row r="83" spans="1:6" ht="21.9" customHeight="1" x14ac:dyDescent="0.35">
      <c r="A83" s="256" t="s">
        <v>268</v>
      </c>
      <c r="B83" s="257"/>
      <c r="C83" s="257"/>
      <c r="D83" s="257"/>
      <c r="E83" s="257"/>
      <c r="F83" s="258"/>
    </row>
    <row r="84" spans="1:6" ht="21.9" customHeight="1" x14ac:dyDescent="0.35">
      <c r="A84" s="256" t="s">
        <v>11</v>
      </c>
      <c r="B84" s="257"/>
      <c r="C84" s="257"/>
      <c r="D84" s="257"/>
      <c r="E84" s="257"/>
      <c r="F84" s="258"/>
    </row>
    <row r="85" spans="1:6" ht="21.9" customHeight="1" x14ac:dyDescent="0.35">
      <c r="A85" s="158" t="s">
        <v>9</v>
      </c>
      <c r="B85" s="158" t="s">
        <v>4</v>
      </c>
      <c r="C85" s="158" t="s">
        <v>5</v>
      </c>
      <c r="D85" s="158" t="s">
        <v>6</v>
      </c>
      <c r="E85" s="158" t="s">
        <v>7</v>
      </c>
      <c r="F85" s="158" t="s">
        <v>8</v>
      </c>
    </row>
    <row r="86" spans="1:6" ht="21.9" customHeight="1" x14ac:dyDescent="0.35">
      <c r="A86" s="164"/>
      <c r="B86" s="165"/>
      <c r="C86" s="165"/>
      <c r="D86" s="165"/>
      <c r="E86" s="165"/>
      <c r="F86" s="168"/>
    </row>
    <row r="87" spans="1:6" ht="21.9" customHeight="1" x14ac:dyDescent="0.35">
      <c r="A87" s="164"/>
      <c r="B87" s="165"/>
      <c r="C87" s="165"/>
      <c r="D87" s="165"/>
      <c r="E87" s="165"/>
      <c r="F87" s="168"/>
    </row>
    <row r="88" spans="1:6" ht="21.9" customHeight="1" x14ac:dyDescent="0.35">
      <c r="A88" s="164"/>
      <c r="B88" s="165"/>
      <c r="C88" s="165"/>
      <c r="D88" s="165"/>
      <c r="E88" s="165"/>
      <c r="F88" s="168"/>
    </row>
    <row r="89" spans="1:6" ht="21.9" customHeight="1" x14ac:dyDescent="0.35">
      <c r="A89" s="164"/>
      <c r="B89" s="165"/>
      <c r="C89" s="165"/>
      <c r="D89" s="165"/>
      <c r="E89" s="165"/>
      <c r="F89" s="168"/>
    </row>
    <row r="90" spans="1:6" ht="21.9" customHeight="1" x14ac:dyDescent="0.35">
      <c r="A90" s="164"/>
      <c r="B90" s="165"/>
      <c r="C90" s="165"/>
      <c r="D90" s="165"/>
      <c r="E90" s="165"/>
      <c r="F90" s="168"/>
    </row>
    <row r="91" spans="1:6" ht="21.9" customHeight="1" x14ac:dyDescent="0.35">
      <c r="A91" s="164"/>
      <c r="B91" s="165"/>
      <c r="C91" s="165"/>
      <c r="D91" s="165"/>
      <c r="E91" s="165"/>
      <c r="F91" s="168"/>
    </row>
    <row r="92" spans="1:6" ht="21.9" customHeight="1" x14ac:dyDescent="0.35">
      <c r="A92" s="164"/>
      <c r="B92" s="165"/>
      <c r="C92" s="165"/>
      <c r="D92" s="165"/>
      <c r="E92" s="165"/>
      <c r="F92" s="168"/>
    </row>
    <row r="93" spans="1:6" ht="21.9" customHeight="1" x14ac:dyDescent="0.35">
      <c r="A93" s="164"/>
      <c r="B93" s="165"/>
      <c r="C93" s="165"/>
      <c r="D93" s="165"/>
      <c r="E93" s="165"/>
      <c r="F93" s="168"/>
    </row>
    <row r="94" spans="1:6" ht="21.9" customHeight="1" x14ac:dyDescent="0.35">
      <c r="A94" s="164"/>
      <c r="B94" s="165"/>
      <c r="C94" s="165"/>
      <c r="D94" s="165"/>
      <c r="E94" s="165"/>
      <c r="F94" s="168"/>
    </row>
    <row r="95" spans="1:6" ht="21.9" customHeight="1" x14ac:dyDescent="0.35">
      <c r="A95" s="164"/>
      <c r="B95" s="165"/>
      <c r="C95" s="165"/>
      <c r="D95" s="165"/>
      <c r="E95" s="165"/>
      <c r="F95" s="168"/>
    </row>
    <row r="96" spans="1:6" ht="21.9" customHeight="1" x14ac:dyDescent="0.35">
      <c r="A96" s="164"/>
      <c r="B96" s="165"/>
      <c r="C96" s="165"/>
      <c r="D96" s="165"/>
      <c r="E96" s="165"/>
      <c r="F96" s="168"/>
    </row>
    <row r="97" spans="1:6" ht="21.9" customHeight="1" x14ac:dyDescent="0.35">
      <c r="A97" s="164"/>
      <c r="B97" s="165"/>
      <c r="C97" s="165"/>
      <c r="D97" s="165"/>
      <c r="E97" s="165"/>
      <c r="F97" s="168"/>
    </row>
    <row r="98" spans="1:6" ht="21.9" customHeight="1" x14ac:dyDescent="0.35">
      <c r="A98" s="164"/>
      <c r="B98" s="165"/>
      <c r="C98" s="165"/>
      <c r="D98" s="165"/>
      <c r="E98" s="165"/>
      <c r="F98" s="168"/>
    </row>
    <row r="99" spans="1:6" ht="21.9" customHeight="1" x14ac:dyDescent="0.35">
      <c r="A99" s="164"/>
      <c r="B99" s="165"/>
      <c r="C99" s="165"/>
      <c r="D99" s="165"/>
      <c r="E99" s="165"/>
      <c r="F99" s="168"/>
    </row>
    <row r="100" spans="1:6" ht="21.9" customHeight="1" x14ac:dyDescent="0.35">
      <c r="A100" s="164"/>
      <c r="B100" s="165"/>
      <c r="C100" s="165"/>
      <c r="D100" s="165"/>
      <c r="E100" s="165"/>
      <c r="F100" s="168"/>
    </row>
    <row r="101" spans="1:6" ht="21.9" customHeight="1" x14ac:dyDescent="0.35">
      <c r="A101" s="164"/>
      <c r="B101" s="165"/>
      <c r="C101" s="165"/>
      <c r="D101" s="165"/>
      <c r="E101" s="165"/>
      <c r="F101" s="168"/>
    </row>
    <row r="102" spans="1:6" ht="21.9" customHeight="1" x14ac:dyDescent="0.35">
      <c r="A102" s="164"/>
      <c r="B102" s="165"/>
      <c r="C102" s="165"/>
      <c r="D102" s="165"/>
      <c r="E102" s="165"/>
      <c r="F102" s="168"/>
    </row>
    <row r="103" spans="1:6" ht="21.9" customHeight="1" x14ac:dyDescent="0.35">
      <c r="A103" s="164"/>
      <c r="B103" s="165"/>
      <c r="C103" s="165"/>
      <c r="D103" s="165"/>
      <c r="E103" s="165"/>
      <c r="F103" s="168"/>
    </row>
    <row r="104" spans="1:6" ht="21.9" customHeight="1" x14ac:dyDescent="0.35">
      <c r="A104" s="164"/>
      <c r="B104" s="165"/>
      <c r="C104" s="165"/>
      <c r="D104" s="165"/>
      <c r="E104" s="165"/>
      <c r="F104" s="168"/>
    </row>
    <row r="105" spans="1:6" ht="21.9" customHeight="1" x14ac:dyDescent="0.35">
      <c r="A105" s="164"/>
      <c r="B105" s="165"/>
      <c r="C105" s="165"/>
      <c r="D105" s="165"/>
      <c r="E105" s="165"/>
      <c r="F105" s="168"/>
    </row>
    <row r="106" spans="1:6" ht="21.9" customHeight="1" x14ac:dyDescent="0.35">
      <c r="A106" s="164"/>
      <c r="B106" s="165"/>
      <c r="C106" s="165"/>
      <c r="D106" s="165"/>
      <c r="E106" s="165"/>
      <c r="F106" s="168"/>
    </row>
    <row r="107" spans="1:6" ht="21.9" customHeight="1" x14ac:dyDescent="0.35">
      <c r="A107" s="164"/>
      <c r="B107" s="165"/>
      <c r="C107" s="165"/>
      <c r="D107" s="165"/>
      <c r="E107" s="165"/>
      <c r="F107" s="168"/>
    </row>
    <row r="108" spans="1:6" ht="21.9" customHeight="1" x14ac:dyDescent="0.35">
      <c r="A108" s="164"/>
      <c r="B108" s="165"/>
      <c r="C108" s="165"/>
      <c r="D108" s="165"/>
      <c r="E108" s="165"/>
      <c r="F108" s="168"/>
    </row>
    <row r="109" spans="1:6" ht="21.9" customHeight="1" x14ac:dyDescent="0.35">
      <c r="A109" s="164"/>
      <c r="B109" s="165"/>
      <c r="C109" s="165"/>
      <c r="D109" s="165"/>
      <c r="E109" s="165"/>
      <c r="F109" s="168"/>
    </row>
    <row r="110" spans="1:6" ht="21.9" customHeight="1" x14ac:dyDescent="0.35">
      <c r="A110" s="164"/>
      <c r="B110" s="165"/>
      <c r="C110" s="165"/>
      <c r="D110" s="165"/>
      <c r="E110" s="165"/>
      <c r="F110" s="168"/>
    </row>
    <row r="111" spans="1:6" ht="21.9" customHeight="1" x14ac:dyDescent="0.35">
      <c r="A111" s="164"/>
      <c r="B111" s="165"/>
      <c r="C111" s="165"/>
      <c r="D111" s="165"/>
      <c r="E111" s="165"/>
      <c r="F111" s="168"/>
    </row>
    <row r="112" spans="1:6" ht="21.9" customHeight="1" x14ac:dyDescent="0.35">
      <c r="A112" s="164"/>
      <c r="B112" s="165"/>
      <c r="C112" s="165"/>
      <c r="D112" s="165"/>
      <c r="E112" s="165"/>
      <c r="F112" s="168"/>
    </row>
    <row r="113" spans="1:6" ht="21.9" customHeight="1" x14ac:dyDescent="0.35">
      <c r="A113" s="164"/>
      <c r="B113" s="165"/>
      <c r="C113" s="165"/>
      <c r="D113" s="165"/>
      <c r="E113" s="165"/>
      <c r="F113" s="168"/>
    </row>
    <row r="114" spans="1:6" ht="21.9" customHeight="1" x14ac:dyDescent="0.35">
      <c r="A114" s="164"/>
      <c r="B114" s="165"/>
      <c r="C114" s="165"/>
      <c r="D114" s="165"/>
      <c r="E114" s="165"/>
      <c r="F114" s="168"/>
    </row>
    <row r="115" spans="1:6" ht="21.9" customHeight="1" x14ac:dyDescent="0.35">
      <c r="A115" s="164"/>
      <c r="B115" s="165"/>
      <c r="C115" s="165"/>
      <c r="D115" s="165"/>
      <c r="E115" s="165"/>
      <c r="F115" s="168"/>
    </row>
    <row r="116" spans="1:6" ht="21.9" customHeight="1" x14ac:dyDescent="0.35">
      <c r="A116" s="164"/>
      <c r="B116" s="165"/>
      <c r="C116" s="165"/>
      <c r="D116" s="165"/>
      <c r="E116" s="165"/>
      <c r="F116" s="168"/>
    </row>
    <row r="117" spans="1:6" ht="21.9" customHeight="1" x14ac:dyDescent="0.35">
      <c r="A117" s="164"/>
      <c r="B117" s="165"/>
      <c r="C117" s="165"/>
      <c r="D117" s="165"/>
      <c r="E117" s="165"/>
      <c r="F117" s="168"/>
    </row>
    <row r="118" spans="1:6" ht="21.9" customHeight="1" x14ac:dyDescent="0.35">
      <c r="A118" s="164"/>
      <c r="B118" s="165"/>
      <c r="C118" s="165"/>
      <c r="D118" s="165"/>
      <c r="E118" s="165"/>
      <c r="F118" s="168"/>
    </row>
    <row r="119" spans="1:6" ht="21.9" customHeight="1" x14ac:dyDescent="0.35">
      <c r="A119" s="164"/>
      <c r="B119" s="165"/>
      <c r="C119" s="165"/>
      <c r="D119" s="165"/>
      <c r="E119" s="165"/>
      <c r="F119" s="168"/>
    </row>
    <row r="120" spans="1:6" ht="21.9" customHeight="1" x14ac:dyDescent="0.35">
      <c r="A120" s="164"/>
      <c r="B120" s="165"/>
      <c r="C120" s="165"/>
      <c r="D120" s="165"/>
      <c r="E120" s="165"/>
      <c r="F120" s="168"/>
    </row>
    <row r="122" spans="1:6" ht="12.75" customHeight="1" x14ac:dyDescent="0.35"/>
    <row r="123" spans="1:6" ht="12.75" customHeight="1" x14ac:dyDescent="0.35"/>
    <row r="124" spans="1:6" x14ac:dyDescent="0.35">
      <c r="A124" s="57" t="s">
        <v>677</v>
      </c>
    </row>
  </sheetData>
  <mergeCells count="9">
    <mergeCell ref="A24:F24"/>
    <mergeCell ref="A83:F83"/>
    <mergeCell ref="A84:F84"/>
    <mergeCell ref="A2:E2"/>
    <mergeCell ref="A3:E3"/>
    <mergeCell ref="B10:E10"/>
    <mergeCell ref="A13:F13"/>
    <mergeCell ref="A14:F14"/>
    <mergeCell ref="A23:F23"/>
  </mergeCells>
  <hyperlinks>
    <hyperlink ref="A1" location="Overview!A1" display="Back to Overview" xr:uid="{00000000-0004-0000-0700-000000000000}"/>
  </hyperlinks>
  <pageMargins left="0.39370078740157483" right="0.39370078740157483" top="0.9055118110236221" bottom="0.74803149606299213" header="0.51181102362204722" footer="0.51181102362204722"/>
  <pageSetup paperSize="9" fitToHeight="0" orientation="portrait" r:id="rId1"/>
  <headerFooter differentFirst="1" scaleWithDoc="0">
    <oddHeader>&amp;L&amp;"Trebuchet MS,Regular"
&amp;"Trebuchet MS,Bold"Annex 5 &amp;"Trebuchet MS,Regular"– Schedule of Line Loss Factors</oddHeader>
    <firstHeader>&amp;L&amp;"Trebuchet MS,Regular"
&amp;"Trebuchet MS,Bold"Annex 5&amp;"Trebuchet MS,Regular" – Schedule of Line Loss Factors</first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R34"/>
  <sheetViews>
    <sheetView zoomScale="80" zoomScaleNormal="80" zoomScaleSheetLayoutView="100" workbookViewId="0"/>
  </sheetViews>
  <sheetFormatPr defaultColWidth="9.109375" defaultRowHeight="27.75" customHeight="1" x14ac:dyDescent="0.35"/>
  <cols>
    <col min="1" max="2" width="16" style="97" customWidth="1"/>
    <col min="3" max="3" width="6.33203125" style="97" bestFit="1" customWidth="1"/>
    <col min="4" max="4" width="20.6640625" style="97" customWidth="1"/>
    <col min="5" max="5" width="16.44140625" style="115" customWidth="1"/>
    <col min="6" max="6" width="6.33203125" style="115" bestFit="1" customWidth="1"/>
    <col min="7" max="7" width="20.6640625" style="97" customWidth="1"/>
    <col min="8" max="8" width="50.5546875" style="115" customWidth="1"/>
    <col min="9" max="10" width="15.5546875" style="115" customWidth="1"/>
    <col min="11" max="11" width="15.5546875" style="116" customWidth="1"/>
    <col min="12" max="13" width="15.5546875" style="117" customWidth="1"/>
    <col min="14" max="16" width="15.5546875" style="97" customWidth="1"/>
    <col min="17" max="18" width="13.6640625" style="97" customWidth="1"/>
    <col min="19" max="19" width="15.5546875" style="97" customWidth="1"/>
    <col min="20" max="16384" width="9.109375" style="97"/>
  </cols>
  <sheetData>
    <row r="1" spans="1:16" ht="42.75" customHeight="1" x14ac:dyDescent="0.25">
      <c r="A1" s="96" t="s">
        <v>18</v>
      </c>
      <c r="B1" s="96"/>
      <c r="C1" s="212" t="s">
        <v>365</v>
      </c>
      <c r="D1" s="212"/>
      <c r="E1" s="212"/>
      <c r="F1" s="212"/>
      <c r="G1" s="212"/>
      <c r="H1" s="212"/>
      <c r="I1" s="212"/>
      <c r="J1" s="212"/>
      <c r="K1" s="212"/>
      <c r="L1" s="212"/>
      <c r="M1" s="212"/>
      <c r="N1" s="212"/>
      <c r="O1" s="212"/>
      <c r="P1" s="212"/>
    </row>
    <row r="2" spans="1:16" ht="27.75" customHeight="1" x14ac:dyDescent="0.25">
      <c r="A2" s="232" t="s">
        <v>364</v>
      </c>
      <c r="B2" s="233"/>
      <c r="C2" s="233"/>
      <c r="D2" s="233"/>
      <c r="E2" s="233"/>
      <c r="F2" s="233"/>
      <c r="G2" s="233"/>
      <c r="H2" s="233"/>
      <c r="I2" s="233"/>
      <c r="J2" s="233"/>
      <c r="K2" s="233"/>
      <c r="L2" s="233"/>
      <c r="M2" s="233"/>
      <c r="N2" s="233"/>
      <c r="O2" s="233"/>
      <c r="P2" s="234"/>
    </row>
    <row r="3" spans="1:16" ht="17.25" customHeight="1" x14ac:dyDescent="0.35">
      <c r="A3" s="96"/>
      <c r="B3" s="96"/>
      <c r="C3" s="96"/>
      <c r="D3" s="96"/>
    </row>
    <row r="4" spans="1:16" s="98" customFormat="1" ht="25.5" customHeight="1" x14ac:dyDescent="0.25">
      <c r="A4" s="232" t="str">
        <f>Overview!B4&amp; " - Effective from "&amp;Overview!D4&amp;" - "&amp;Overview!E4&amp;" new Designated EHV charges"</f>
        <v>Fulcrum Electricity Assets Ltd - GSP_F - Effective from 1 April 2027 - Final new Designated EHV charges</v>
      </c>
      <c r="B4" s="233"/>
      <c r="C4" s="233"/>
      <c r="D4" s="233"/>
      <c r="E4" s="233"/>
      <c r="F4" s="233"/>
      <c r="G4" s="233"/>
      <c r="H4" s="233"/>
      <c r="I4" s="233"/>
      <c r="J4" s="233"/>
      <c r="K4" s="233"/>
      <c r="L4" s="233"/>
      <c r="M4" s="233"/>
      <c r="N4" s="233"/>
      <c r="O4" s="233"/>
      <c r="P4" s="234"/>
    </row>
    <row r="5" spans="1:16" ht="69.75" customHeight="1" x14ac:dyDescent="0.25">
      <c r="A5" s="77" t="s">
        <v>368</v>
      </c>
      <c r="B5" s="77" t="s">
        <v>270</v>
      </c>
      <c r="C5" s="77" t="s">
        <v>260</v>
      </c>
      <c r="D5" s="77" t="s">
        <v>261</v>
      </c>
      <c r="E5" s="77" t="s">
        <v>271</v>
      </c>
      <c r="F5" s="77" t="s">
        <v>260</v>
      </c>
      <c r="G5" s="77" t="s">
        <v>262</v>
      </c>
      <c r="H5" s="101" t="s">
        <v>29</v>
      </c>
      <c r="I5" s="101" t="str">
        <f>'Annex 2 Designated EHV charges'!I9</f>
        <v>Import
Super Red
unit charge
(p/kWh)</v>
      </c>
      <c r="J5" s="101" t="str">
        <f>'Annex 2 Designated EHV charges'!J9</f>
        <v>Import
fixed charge
(p/day)</v>
      </c>
      <c r="K5" s="101" t="str">
        <f>'Annex 2 Designated EHV charges'!K9</f>
        <v>Import
capacity charge
(p/kVA/day)</v>
      </c>
      <c r="L5" s="101" t="str">
        <f>'Annex 2 Designated EHV charges'!L9</f>
        <v>Import
exceeded capacity charge
(p/kVA/day)</v>
      </c>
      <c r="M5" s="101" t="str">
        <f>'Annex 2 Designated EHV charges'!M9</f>
        <v>Export
Super Red
unit charge
(p/kWh)</v>
      </c>
      <c r="N5" s="101" t="str">
        <f>'Annex 2 Designated EHV charges'!N9</f>
        <v>Export
fixed charge
(p/day)</v>
      </c>
      <c r="O5" s="101" t="str">
        <f>'Annex 2 Designated EHV charges'!O9</f>
        <v>Export
capacity charge
(p/kVA/day)</v>
      </c>
      <c r="P5" s="101" t="str">
        <f>'Annex 2 Designated EHV charges'!P9</f>
        <v>Export
exceeded capacity charge
(p/kVA/day)</v>
      </c>
    </row>
    <row r="6" spans="1:16" ht="22.5" customHeight="1" x14ac:dyDescent="0.25">
      <c r="A6" s="169"/>
      <c r="B6" s="169"/>
      <c r="C6" s="169"/>
      <c r="D6" s="169"/>
      <c r="E6" s="170"/>
      <c r="F6" s="170"/>
      <c r="G6" s="170"/>
      <c r="H6" s="170"/>
      <c r="I6" s="171"/>
      <c r="J6" s="172"/>
      <c r="K6" s="172"/>
      <c r="L6" s="172"/>
      <c r="M6" s="173"/>
      <c r="N6" s="174"/>
      <c r="O6" s="174"/>
      <c r="P6" s="174"/>
    </row>
    <row r="7" spans="1:16" ht="22.5" customHeight="1" x14ac:dyDescent="0.25">
      <c r="A7" s="169"/>
      <c r="B7" s="169"/>
      <c r="C7" s="169"/>
      <c r="D7" s="169"/>
      <c r="E7" s="170"/>
      <c r="F7" s="170"/>
      <c r="G7" s="170"/>
      <c r="H7" s="170"/>
      <c r="I7" s="171"/>
      <c r="J7" s="172"/>
      <c r="K7" s="172"/>
      <c r="L7" s="172"/>
      <c r="M7" s="173"/>
      <c r="N7" s="174"/>
      <c r="O7" s="174"/>
      <c r="P7" s="174"/>
    </row>
    <row r="8" spans="1:16" ht="22.5" customHeight="1" x14ac:dyDescent="0.25">
      <c r="A8" s="169"/>
      <c r="B8" s="169"/>
      <c r="C8" s="169"/>
      <c r="D8" s="169"/>
      <c r="E8" s="170"/>
      <c r="F8" s="170"/>
      <c r="G8" s="170"/>
      <c r="H8" s="170"/>
      <c r="I8" s="171"/>
      <c r="J8" s="172"/>
      <c r="K8" s="172"/>
      <c r="L8" s="172"/>
      <c r="M8" s="173"/>
      <c r="N8" s="174"/>
      <c r="O8" s="174"/>
      <c r="P8" s="174"/>
    </row>
    <row r="9" spans="1:16" ht="22.5" customHeight="1" x14ac:dyDescent="0.25">
      <c r="A9" s="169"/>
      <c r="B9" s="169"/>
      <c r="C9" s="169"/>
      <c r="D9" s="169"/>
      <c r="E9" s="170"/>
      <c r="F9" s="170"/>
      <c r="G9" s="170"/>
      <c r="H9" s="170"/>
      <c r="I9" s="171"/>
      <c r="J9" s="172"/>
      <c r="K9" s="172"/>
      <c r="L9" s="172"/>
      <c r="M9" s="173"/>
      <c r="N9" s="174"/>
      <c r="O9" s="174"/>
      <c r="P9" s="174"/>
    </row>
    <row r="10" spans="1:16" ht="22.5" customHeight="1" x14ac:dyDescent="0.25">
      <c r="A10" s="169"/>
      <c r="B10" s="169"/>
      <c r="C10" s="169"/>
      <c r="D10" s="169"/>
      <c r="E10" s="170"/>
      <c r="F10" s="170"/>
      <c r="G10" s="170"/>
      <c r="H10" s="170"/>
      <c r="I10" s="171"/>
      <c r="J10" s="172"/>
      <c r="K10" s="172"/>
      <c r="L10" s="172"/>
      <c r="M10" s="173"/>
      <c r="N10" s="174"/>
      <c r="O10" s="174"/>
      <c r="P10" s="174"/>
    </row>
    <row r="11" spans="1:16" ht="22.5" customHeight="1" x14ac:dyDescent="0.25">
      <c r="A11" s="169"/>
      <c r="B11" s="169"/>
      <c r="C11" s="169"/>
      <c r="D11" s="169"/>
      <c r="E11" s="170"/>
      <c r="F11" s="170"/>
      <c r="G11" s="170"/>
      <c r="H11" s="170"/>
      <c r="I11" s="171"/>
      <c r="J11" s="172"/>
      <c r="K11" s="172"/>
      <c r="L11" s="172"/>
      <c r="M11" s="173"/>
      <c r="N11" s="174"/>
      <c r="O11" s="174"/>
      <c r="P11" s="174"/>
    </row>
    <row r="12" spans="1:16" ht="22.5" customHeight="1" x14ac:dyDescent="0.25">
      <c r="A12" s="169"/>
      <c r="B12" s="169"/>
      <c r="C12" s="169"/>
      <c r="D12" s="169"/>
      <c r="E12" s="170"/>
      <c r="F12" s="170"/>
      <c r="G12" s="170"/>
      <c r="H12" s="170"/>
      <c r="I12" s="171"/>
      <c r="J12" s="172"/>
      <c r="K12" s="172"/>
      <c r="L12" s="172"/>
      <c r="M12" s="173"/>
      <c r="N12" s="174"/>
      <c r="O12" s="174"/>
      <c r="P12" s="174"/>
    </row>
    <row r="13" spans="1:16" ht="22.5" customHeight="1" x14ac:dyDescent="0.25">
      <c r="A13" s="169"/>
      <c r="B13" s="169"/>
      <c r="C13" s="169"/>
      <c r="D13" s="169"/>
      <c r="E13" s="170"/>
      <c r="F13" s="170"/>
      <c r="G13" s="170"/>
      <c r="H13" s="170"/>
      <c r="I13" s="171"/>
      <c r="J13" s="172"/>
      <c r="K13" s="172"/>
      <c r="L13" s="172"/>
      <c r="M13" s="173"/>
      <c r="N13" s="174"/>
      <c r="O13" s="174"/>
      <c r="P13" s="174"/>
    </row>
    <row r="14" spans="1:16" ht="22.5" customHeight="1" x14ac:dyDescent="0.25">
      <c r="A14" s="169"/>
      <c r="B14" s="169"/>
      <c r="C14" s="169"/>
      <c r="D14" s="169"/>
      <c r="E14" s="170"/>
      <c r="F14" s="170"/>
      <c r="G14" s="170"/>
      <c r="H14" s="170"/>
      <c r="I14" s="171"/>
      <c r="J14" s="172"/>
      <c r="K14" s="172"/>
      <c r="L14" s="172"/>
      <c r="M14" s="173"/>
      <c r="N14" s="174"/>
      <c r="O14" s="174"/>
      <c r="P14" s="174"/>
    </row>
    <row r="15" spans="1:16" ht="22.5" customHeight="1" x14ac:dyDescent="0.25">
      <c r="A15" s="169"/>
      <c r="B15" s="169"/>
      <c r="C15" s="169"/>
      <c r="D15" s="169"/>
      <c r="E15" s="170"/>
      <c r="F15" s="170"/>
      <c r="G15" s="170"/>
      <c r="H15" s="170"/>
      <c r="I15" s="171"/>
      <c r="J15" s="172"/>
      <c r="K15" s="172"/>
      <c r="L15" s="172"/>
      <c r="M15" s="173"/>
      <c r="N15" s="174"/>
      <c r="O15" s="174"/>
      <c r="P15" s="174"/>
    </row>
    <row r="17" spans="1:18" ht="27.75" customHeight="1" x14ac:dyDescent="0.25">
      <c r="A17" s="232" t="str">
        <f>Overview!B4&amp; " - Effective from "&amp;Overview!D4&amp;" - "&amp;Overview!E4&amp;" new Designated EHV line loss factors"</f>
        <v>Fulcrum Electricity Assets Ltd - GSP_F - Effective from 1 April 2027 - Final new Designated EHV line loss factors</v>
      </c>
      <c r="B17" s="233"/>
      <c r="C17" s="233"/>
      <c r="D17" s="233"/>
      <c r="E17" s="233"/>
      <c r="F17" s="233"/>
      <c r="G17" s="233"/>
      <c r="H17" s="233"/>
      <c r="I17" s="233"/>
      <c r="J17" s="233"/>
      <c r="K17" s="233"/>
      <c r="L17" s="233"/>
      <c r="M17" s="233"/>
      <c r="N17" s="233"/>
      <c r="O17" s="233"/>
      <c r="P17" s="233"/>
      <c r="Q17" s="233"/>
      <c r="R17" s="234"/>
    </row>
    <row r="18" spans="1:18" ht="62.25" customHeight="1" x14ac:dyDescent="0.25">
      <c r="A18" s="77" t="s">
        <v>368</v>
      </c>
      <c r="B18" s="77" t="s">
        <v>270</v>
      </c>
      <c r="C18" s="77" t="s">
        <v>260</v>
      </c>
      <c r="D18" s="77" t="s">
        <v>261</v>
      </c>
      <c r="E18" s="77" t="s">
        <v>271</v>
      </c>
      <c r="F18" s="77" t="s">
        <v>260</v>
      </c>
      <c r="G18" s="77" t="s">
        <v>262</v>
      </c>
      <c r="H18" s="101" t="s">
        <v>29</v>
      </c>
      <c r="I18" s="175" t="s">
        <v>337</v>
      </c>
      <c r="J18" s="175" t="s">
        <v>336</v>
      </c>
      <c r="K18" s="175" t="s">
        <v>338</v>
      </c>
      <c r="L18" s="175" t="s">
        <v>339</v>
      </c>
      <c r="M18" s="175" t="s">
        <v>340</v>
      </c>
      <c r="N18" s="176" t="s">
        <v>341</v>
      </c>
      <c r="O18" s="176" t="s">
        <v>342</v>
      </c>
      <c r="P18" s="176" t="s">
        <v>343</v>
      </c>
      <c r="Q18" s="176" t="s">
        <v>344</v>
      </c>
      <c r="R18" s="176" t="s">
        <v>345</v>
      </c>
    </row>
    <row r="19" spans="1:18" ht="22.5" customHeight="1" x14ac:dyDescent="0.25">
      <c r="A19" s="169"/>
      <c r="B19" s="169"/>
      <c r="C19" s="169"/>
      <c r="D19" s="169"/>
      <c r="E19" s="170"/>
      <c r="F19" s="177"/>
      <c r="G19" s="177"/>
      <c r="H19" s="177"/>
      <c r="I19" s="178"/>
      <c r="J19" s="178"/>
      <c r="K19" s="179"/>
      <c r="L19" s="180"/>
      <c r="M19" s="180"/>
      <c r="N19" s="181"/>
      <c r="O19" s="181"/>
      <c r="P19" s="181"/>
      <c r="Q19" s="181"/>
      <c r="R19" s="181"/>
    </row>
    <row r="20" spans="1:18" ht="22.5" customHeight="1" x14ac:dyDescent="0.25">
      <c r="A20" s="169"/>
      <c r="B20" s="169"/>
      <c r="C20" s="169"/>
      <c r="D20" s="169"/>
      <c r="E20" s="170"/>
      <c r="F20" s="177"/>
      <c r="G20" s="177"/>
      <c r="H20" s="177"/>
      <c r="I20" s="178"/>
      <c r="J20" s="178"/>
      <c r="K20" s="179"/>
      <c r="L20" s="180"/>
      <c r="M20" s="180"/>
      <c r="N20" s="181"/>
      <c r="O20" s="181"/>
      <c r="P20" s="181"/>
      <c r="Q20" s="181"/>
      <c r="R20" s="181"/>
    </row>
    <row r="21" spans="1:18" ht="22.5" customHeight="1" x14ac:dyDescent="0.25">
      <c r="A21" s="169"/>
      <c r="B21" s="169"/>
      <c r="C21" s="169"/>
      <c r="D21" s="169"/>
      <c r="E21" s="170"/>
      <c r="F21" s="177"/>
      <c r="G21" s="177"/>
      <c r="H21" s="177"/>
      <c r="I21" s="178"/>
      <c r="J21" s="178"/>
      <c r="K21" s="179"/>
      <c r="L21" s="180"/>
      <c r="M21" s="180"/>
      <c r="N21" s="181"/>
      <c r="O21" s="181"/>
      <c r="P21" s="181"/>
      <c r="Q21" s="181"/>
      <c r="R21" s="181"/>
    </row>
    <row r="22" spans="1:18" ht="22.5" customHeight="1" x14ac:dyDescent="0.25">
      <c r="A22" s="169"/>
      <c r="B22" s="169"/>
      <c r="C22" s="169"/>
      <c r="D22" s="169"/>
      <c r="E22" s="170"/>
      <c r="F22" s="177"/>
      <c r="G22" s="177"/>
      <c r="H22" s="177"/>
      <c r="I22" s="178"/>
      <c r="J22" s="178"/>
      <c r="K22" s="179"/>
      <c r="L22" s="180"/>
      <c r="M22" s="180"/>
      <c r="N22" s="181"/>
      <c r="O22" s="181"/>
      <c r="P22" s="181"/>
      <c r="Q22" s="181"/>
      <c r="R22" s="181"/>
    </row>
    <row r="23" spans="1:18" ht="22.5" customHeight="1" x14ac:dyDescent="0.25">
      <c r="A23" s="169"/>
      <c r="B23" s="169"/>
      <c r="C23" s="169"/>
      <c r="D23" s="169"/>
      <c r="E23" s="170"/>
      <c r="F23" s="177"/>
      <c r="G23" s="177"/>
      <c r="H23" s="177"/>
      <c r="I23" s="178"/>
      <c r="J23" s="178"/>
      <c r="K23" s="179"/>
      <c r="L23" s="180"/>
      <c r="M23" s="180"/>
      <c r="N23" s="181"/>
      <c r="O23" s="181"/>
      <c r="P23" s="181"/>
      <c r="Q23" s="181"/>
      <c r="R23" s="181"/>
    </row>
    <row r="24" spans="1:18" ht="22.5" customHeight="1" x14ac:dyDescent="0.25">
      <c r="A24" s="169"/>
      <c r="B24" s="169"/>
      <c r="C24" s="169"/>
      <c r="D24" s="169"/>
      <c r="E24" s="170"/>
      <c r="F24" s="177"/>
      <c r="G24" s="177"/>
      <c r="H24" s="177"/>
      <c r="I24" s="178"/>
      <c r="J24" s="178"/>
      <c r="K24" s="179"/>
      <c r="L24" s="180"/>
      <c r="M24" s="180"/>
      <c r="N24" s="181"/>
      <c r="O24" s="181"/>
      <c r="P24" s="181"/>
      <c r="Q24" s="181"/>
      <c r="R24" s="181"/>
    </row>
    <row r="25" spans="1:18" ht="22.5" customHeight="1" x14ac:dyDescent="0.25">
      <c r="A25" s="169"/>
      <c r="B25" s="169"/>
      <c r="C25" s="169"/>
      <c r="D25" s="169"/>
      <c r="E25" s="170"/>
      <c r="F25" s="177"/>
      <c r="G25" s="177"/>
      <c r="H25" s="177"/>
      <c r="I25" s="178"/>
      <c r="J25" s="178"/>
      <c r="K25" s="179"/>
      <c r="L25" s="180"/>
      <c r="M25" s="180"/>
      <c r="N25" s="181"/>
      <c r="O25" s="181"/>
      <c r="P25" s="181"/>
      <c r="Q25" s="181"/>
      <c r="R25" s="181"/>
    </row>
    <row r="26" spans="1:18" ht="22.5" customHeight="1" x14ac:dyDescent="0.25">
      <c r="A26" s="169"/>
      <c r="B26" s="169"/>
      <c r="C26" s="169"/>
      <c r="D26" s="169"/>
      <c r="E26" s="170"/>
      <c r="F26" s="177"/>
      <c r="G26" s="177"/>
      <c r="H26" s="177"/>
      <c r="I26" s="178"/>
      <c r="J26" s="178"/>
      <c r="K26" s="179"/>
      <c r="L26" s="180"/>
      <c r="M26" s="180"/>
      <c r="N26" s="181"/>
      <c r="O26" s="181"/>
      <c r="P26" s="181"/>
      <c r="Q26" s="181"/>
      <c r="R26" s="181"/>
    </row>
    <row r="27" spans="1:18" ht="22.5" customHeight="1" x14ac:dyDescent="0.25">
      <c r="A27" s="169"/>
      <c r="B27" s="169"/>
      <c r="C27" s="169"/>
      <c r="D27" s="169"/>
      <c r="E27" s="170"/>
      <c r="F27" s="177"/>
      <c r="G27" s="177"/>
      <c r="H27" s="177"/>
      <c r="I27" s="178"/>
      <c r="J27" s="178"/>
      <c r="K27" s="179"/>
      <c r="L27" s="180"/>
      <c r="M27" s="180"/>
      <c r="N27" s="181"/>
      <c r="O27" s="181"/>
      <c r="P27" s="181"/>
      <c r="Q27" s="181"/>
      <c r="R27" s="181"/>
    </row>
    <row r="28" spans="1:18" ht="22.5" customHeight="1" x14ac:dyDescent="0.25">
      <c r="A28" s="169"/>
      <c r="B28" s="169"/>
      <c r="C28" s="169"/>
      <c r="D28" s="169"/>
      <c r="E28" s="170"/>
      <c r="F28" s="177"/>
      <c r="G28" s="177"/>
      <c r="H28" s="177"/>
      <c r="I28" s="178"/>
      <c r="J28" s="178"/>
      <c r="K28" s="179"/>
      <c r="L28" s="180"/>
      <c r="M28" s="180"/>
      <c r="N28" s="181"/>
      <c r="O28" s="181"/>
      <c r="P28" s="181"/>
      <c r="Q28" s="181"/>
      <c r="R28" s="181"/>
    </row>
    <row r="30" spans="1:18" ht="12.75" customHeight="1" x14ac:dyDescent="0.35"/>
    <row r="31" spans="1:18" ht="12.75" customHeight="1" x14ac:dyDescent="0.35"/>
    <row r="32" spans="1:18" ht="27.75" customHeight="1" x14ac:dyDescent="0.35">
      <c r="A32" s="263" t="s">
        <v>586</v>
      </c>
      <c r="B32" s="263"/>
      <c r="C32" s="263"/>
      <c r="D32" s="263"/>
      <c r="E32" s="263"/>
    </row>
    <row r="34" spans="1:1" ht="27.75" customHeight="1" x14ac:dyDescent="0.35">
      <c r="A34" s="56"/>
    </row>
  </sheetData>
  <mergeCells count="5">
    <mergeCell ref="C1:P1"/>
    <mergeCell ref="A2:P2"/>
    <mergeCell ref="A4:P4"/>
    <mergeCell ref="A17:R17"/>
    <mergeCell ref="A32:E32"/>
  </mergeCells>
  <hyperlinks>
    <hyperlink ref="A1" location="Overview!A1" display="Back to Overview" xr:uid="{00000000-0004-0000-0800-000000000000}"/>
  </hyperlinks>
  <pageMargins left="0.39370078740157483" right="0.39370078740157483" top="0.9055118110236221" bottom="0.74803149606299213" header="0.51181102362204722" footer="0.70866141732283472"/>
  <pageSetup paperSize="9" fitToHeight="0" orientation="portrait" r:id="rId1"/>
  <headerFooter scaleWithDoc="0">
    <oddHeader>&amp;L&amp;"Trebuchet MS,Bold"
Annex 6&amp;"Trebuchet MS,Regular" – Schedule of Charges for new or amended Designated EHV Properties</oddHeader>
    <firstHeader>&amp;L&amp;"Trebuchet MS,Bold"
Annex 6&amp;"Trebuchet MS,Regular" – Charges for new or amended Designated EHV Properties</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18</vt:i4>
      </vt:variant>
    </vt:vector>
  </HeadingPairs>
  <TitlesOfParts>
    <vt:vector size="33" baseType="lpstr">
      <vt:lpstr>Overview</vt:lpstr>
      <vt:lpstr>Annex 1 LV, HV and UMS charges</vt:lpstr>
      <vt:lpstr>Annex 2 Designated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Residual Charging Bands</vt:lpstr>
      <vt:lpstr>TNUoS Mapping</vt:lpstr>
      <vt:lpstr>Charge Calculator</vt:lpstr>
      <vt:lpstr>'Annex 1 LV, HV and UMS charges'!Print_Area</vt:lpstr>
      <vt:lpstr>'Annex 2 Designated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Designated EHV charges'!Print_Titles</vt:lpstr>
      <vt:lpstr>'Annex 2a Import'!Print_Titles</vt:lpstr>
      <vt:lpstr>'Annex 2b Export'!Print_Titles</vt:lpstr>
      <vt:lpstr>'Annex 4 LDNO charges'!Print_Titles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UK Power Networks</dc:creator>
  <cp:lastModifiedBy>Simon Watton</cp:lastModifiedBy>
  <cp:lastPrinted>2023-12-21T13:16:03Z</cp:lastPrinted>
  <dcterms:created xsi:type="dcterms:W3CDTF">2009-11-12T11:38:00Z</dcterms:created>
  <dcterms:modified xsi:type="dcterms:W3CDTF">2026-01-02T11:02:51Z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AD03\kara.burke</vt:lpwstr>
  </property>
  <property fmtid="{D5CDD505-2E9C-101B-9397-08002B2CF9AE}" pid="4" name="DLPManualFileClassificationLastModificationDate">
    <vt:lpwstr>1541670830</vt:lpwstr>
  </property>
  <property fmtid="{D5CDD505-2E9C-101B-9397-08002B2CF9AE}" pid="5" name="DLPManualFileClassificationVersion">
    <vt:lpwstr>11.0.400.15</vt:lpwstr>
  </property>
</Properties>
</file>